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Q:\Koordinering af dataindsamling\01 - Tællingsdokumenter\REGN\Faglige vejledninger\"/>
    </mc:Choice>
  </mc:AlternateContent>
  <bookViews>
    <workbookView xWindow="135" yWindow="225" windowWidth="14535" windowHeight="9975"/>
  </bookViews>
  <sheets>
    <sheet name="Start - Guide" sheetId="9" r:id="rId1"/>
    <sheet name="Regnskabsstatistik" sheetId="7" r:id="rId2"/>
    <sheet name="REGN Information" sheetId="11" r:id="rId3"/>
    <sheet name="XBRL" sheetId="8" r:id="rId4"/>
    <sheet name="XBRL upload" sheetId="12" r:id="rId5"/>
    <sheet name="FAQ" sheetId="13" r:id="rId6"/>
  </sheets>
  <definedNames>
    <definedName name="_xlnm._FilterDatabase" localSheetId="1" hidden="1">Regnskabsstatistik!$A$1:$F$146</definedName>
    <definedName name="CVRnummer">#REF!</definedName>
    <definedName name="form_lang">Regnskabsstatistik!$E$1</definedName>
    <definedName name="kamEpost">#REF!</definedName>
    <definedName name="kamNavn">#REF!</definedName>
    <definedName name="kamTelefon">#REF!</definedName>
    <definedName name="Titel" localSheetId="4">'XBRL upload'!$A$1</definedName>
    <definedName name="_xlnm.Print_Titles" localSheetId="1">Regnskabsstatistik!$A:$B,Regnskabsstatistik!$1:$3</definedName>
  </definedNames>
  <calcPr calcId="162913"/>
  <webPublishing vml="1" allowPng="1" targetScreenSize="1024x768" codePage="1252"/>
</workbook>
</file>

<file path=xl/calcChain.xml><?xml version="1.0" encoding="utf-8"?>
<calcChain xmlns="http://schemas.openxmlformats.org/spreadsheetml/2006/main">
  <c r="G59" i="7" l="1"/>
  <c r="G37" i="7" l="1"/>
  <c r="G26" i="7"/>
  <c r="F129" i="7" l="1"/>
  <c r="G104" i="7" l="1"/>
  <c r="AB129" i="7"/>
  <c r="G129" i="7" s="1"/>
  <c r="F125" i="7"/>
  <c r="AB125" i="7" s="1"/>
  <c r="G125" i="7" s="1"/>
  <c r="F120" i="7"/>
  <c r="AB120" i="7" s="1"/>
  <c r="G120" i="7" s="1"/>
  <c r="F114" i="7"/>
  <c r="F110" i="7"/>
  <c r="F105" i="7"/>
  <c r="AB105" i="7" s="1"/>
  <c r="G105" i="7" s="1"/>
  <c r="F90" i="7"/>
  <c r="F94" i="7" s="1"/>
  <c r="F86" i="7"/>
  <c r="F79" i="7"/>
  <c r="G102" i="7"/>
  <c r="AB114" i="7"/>
  <c r="G114" i="7" s="1"/>
  <c r="G128" i="7"/>
  <c r="G127" i="7"/>
  <c r="G124" i="7"/>
  <c r="G123" i="7"/>
  <c r="G122" i="7"/>
  <c r="G119" i="7"/>
  <c r="G118" i="7"/>
  <c r="G117" i="7"/>
  <c r="G116" i="7"/>
  <c r="G113" i="7"/>
  <c r="G112" i="7"/>
  <c r="G109" i="7"/>
  <c r="G108" i="7"/>
  <c r="G107" i="7"/>
  <c r="G103" i="7"/>
  <c r="G101" i="7"/>
  <c r="G92" i="7"/>
  <c r="G89" i="7"/>
  <c r="G88" i="7"/>
  <c r="G85" i="7"/>
  <c r="G84" i="7"/>
  <c r="G83" i="7"/>
  <c r="G82" i="7"/>
  <c r="G81" i="7"/>
  <c r="AB86" i="7"/>
  <c r="G86" i="7" s="1"/>
  <c r="G78" i="7"/>
  <c r="AB131" i="7" l="1"/>
  <c r="G131" i="7" s="1"/>
  <c r="F131" i="7"/>
  <c r="AB110" i="7"/>
  <c r="G110" i="7" s="1"/>
  <c r="AB94" i="7"/>
  <c r="G94" i="7" s="1"/>
  <c r="AB90" i="7"/>
  <c r="G90" i="7" s="1"/>
  <c r="G77" i="7"/>
  <c r="G76" i="7"/>
  <c r="G75" i="7"/>
  <c r="G74" i="7"/>
  <c r="G48" i="7"/>
  <c r="G42" i="7"/>
  <c r="G21" i="7"/>
  <c r="G36" i="7"/>
  <c r="G33" i="7"/>
  <c r="G32" i="7"/>
  <c r="G31" i="7"/>
  <c r="G30" i="7"/>
  <c r="G29" i="7"/>
  <c r="G28" i="7"/>
  <c r="G27" i="7"/>
  <c r="G24" i="7"/>
  <c r="G25" i="7"/>
  <c r="G23" i="7"/>
  <c r="G22" i="7"/>
  <c r="G20" i="7"/>
  <c r="G19" i="7"/>
  <c r="G18" i="7"/>
  <c r="G17" i="7"/>
  <c r="G16" i="7"/>
  <c r="AB78" i="7" l="1"/>
  <c r="G79" i="7" s="1"/>
  <c r="AA47" i="7"/>
  <c r="G47" i="7" s="1"/>
  <c r="AA44" i="7"/>
  <c r="G44" i="7" s="1"/>
  <c r="AA40" i="7"/>
  <c r="AB40" i="7" s="1"/>
  <c r="G40" i="7" s="1"/>
  <c r="AA35" i="7"/>
  <c r="AB35" i="7" s="1"/>
  <c r="G34" i="7" s="1"/>
  <c r="B131" i="12" l="1"/>
  <c r="J113" i="8" l="1"/>
  <c r="B27" i="7" l="1"/>
  <c r="B18" i="9"/>
  <c r="B63" i="7" l="1"/>
  <c r="B11" i="7"/>
  <c r="B46" i="12" l="1"/>
  <c r="B26" i="12"/>
  <c r="B23" i="12"/>
  <c r="B98" i="7"/>
  <c r="K110" i="8" l="1"/>
  <c r="K92" i="8"/>
  <c r="K5" i="8"/>
  <c r="B16" i="13" l="1"/>
  <c r="B15" i="13"/>
  <c r="B14" i="13"/>
  <c r="B4" i="13"/>
  <c r="B12" i="13"/>
  <c r="B2" i="13"/>
  <c r="B11" i="13"/>
  <c r="B10" i="13"/>
  <c r="B8" i="13"/>
  <c r="B7" i="13"/>
  <c r="B6" i="13"/>
  <c r="B3" i="13"/>
  <c r="A1" i="13"/>
  <c r="B49" i="11" l="1"/>
  <c r="B47" i="11"/>
  <c r="B45" i="11"/>
  <c r="B6" i="9" l="1"/>
  <c r="B10" i="9"/>
  <c r="B15" i="9"/>
  <c r="B3" i="9"/>
  <c r="B13" i="9"/>
  <c r="B14" i="9"/>
  <c r="B16" i="9"/>
  <c r="B17" i="9"/>
  <c r="B12" i="9"/>
  <c r="B179" i="12" l="1"/>
  <c r="B178" i="12"/>
  <c r="B140" i="12"/>
  <c r="B139" i="12"/>
  <c r="B138" i="12"/>
  <c r="B100" i="12"/>
  <c r="B99" i="12"/>
  <c r="B68" i="12"/>
  <c r="B69" i="12"/>
  <c r="B70" i="12"/>
  <c r="B67" i="12"/>
  <c r="B22" i="12"/>
  <c r="B3" i="12"/>
  <c r="B4" i="12"/>
  <c r="B6" i="12"/>
  <c r="B7" i="12"/>
  <c r="B10" i="12"/>
  <c r="B11" i="12"/>
  <c r="B13" i="12"/>
  <c r="A1" i="12"/>
  <c r="B110" i="11"/>
  <c r="B43" i="11" l="1"/>
  <c r="B39" i="11"/>
  <c r="B37" i="11"/>
  <c r="B35" i="11"/>
  <c r="B33" i="11"/>
  <c r="B31" i="11"/>
  <c r="B29" i="11"/>
  <c r="B27" i="11"/>
  <c r="B25" i="11"/>
  <c r="B23" i="11"/>
  <c r="B21" i="11"/>
  <c r="B19" i="11"/>
  <c r="B17" i="11"/>
  <c r="B15" i="11"/>
  <c r="B13" i="11"/>
  <c r="B11" i="11"/>
  <c r="B7" i="11"/>
  <c r="B9" i="11"/>
  <c r="B3" i="11" l="1"/>
  <c r="B110" i="7" l="1"/>
  <c r="B113" i="11" l="1"/>
  <c r="A108" i="11"/>
  <c r="A79" i="11"/>
  <c r="A74" i="11"/>
  <c r="A68" i="11"/>
  <c r="A62" i="11"/>
  <c r="A56" i="11"/>
  <c r="A53" i="11"/>
  <c r="A51" i="11"/>
  <c r="A41" i="11"/>
  <c r="A4" i="11"/>
  <c r="B65" i="11"/>
  <c r="B69" i="11"/>
  <c r="B71" i="11"/>
  <c r="B75" i="11"/>
  <c r="B77" i="11"/>
  <c r="B81" i="11"/>
  <c r="B83" i="11"/>
  <c r="B85" i="11"/>
  <c r="B86" i="11"/>
  <c r="B87" i="11"/>
  <c r="B88" i="11"/>
  <c r="B89" i="11"/>
  <c r="B90" i="11"/>
  <c r="B91" i="11"/>
  <c r="B92" i="11"/>
  <c r="B93" i="11"/>
  <c r="B94" i="11"/>
  <c r="B95" i="11"/>
  <c r="B96" i="11"/>
  <c r="B97" i="11"/>
  <c r="B98" i="11"/>
  <c r="B99" i="11"/>
  <c r="B100" i="11"/>
  <c r="B101" i="11"/>
  <c r="B102" i="11"/>
  <c r="B104" i="11"/>
  <c r="B106" i="11"/>
  <c r="B111"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4" i="11"/>
  <c r="B32" i="11"/>
  <c r="B34" i="11"/>
  <c r="B36" i="11"/>
  <c r="B38" i="11"/>
  <c r="B40" i="11"/>
  <c r="B42" i="11"/>
  <c r="B44" i="11"/>
  <c r="B46" i="11"/>
  <c r="B48" i="11"/>
  <c r="B50" i="11"/>
  <c r="B52" i="11"/>
  <c r="B54" i="11"/>
  <c r="B57" i="11"/>
  <c r="B59" i="11"/>
  <c r="B22" i="11"/>
  <c r="B24" i="11"/>
  <c r="B26" i="11"/>
  <c r="B28" i="11"/>
  <c r="B30" i="11"/>
  <c r="B20" i="11"/>
  <c r="B18" i="11"/>
  <c r="B16" i="11"/>
  <c r="B14" i="11"/>
  <c r="B12" i="11"/>
  <c r="B10" i="11"/>
  <c r="B5" i="11"/>
  <c r="B6" i="11"/>
  <c r="B8" i="11"/>
  <c r="A2" i="11"/>
  <c r="A1" i="11"/>
  <c r="B2" i="7"/>
  <c r="B53" i="7" l="1"/>
  <c r="B13" i="7"/>
  <c r="B71" i="7"/>
  <c r="B5" i="9" l="1"/>
  <c r="B7" i="9"/>
  <c r="B8" i="9"/>
  <c r="B9" i="9"/>
  <c r="F98" i="8"/>
  <c r="B2" i="9"/>
  <c r="B3" i="7"/>
  <c r="A1" i="7"/>
  <c r="A1" i="9"/>
  <c r="G113" i="8" l="1"/>
  <c r="H113" i="8" s="1"/>
  <c r="K113" i="8"/>
  <c r="P113" i="8" s="1"/>
  <c r="K12" i="8"/>
  <c r="K107" i="8"/>
  <c r="K98" i="8"/>
  <c r="K88" i="8"/>
  <c r="K101" i="8"/>
  <c r="K91" i="8"/>
  <c r="K6" i="8"/>
  <c r="K10" i="8"/>
  <c r="B143" i="7"/>
  <c r="K11" i="8"/>
  <c r="K9" i="8"/>
  <c r="K84" i="8"/>
  <c r="K82" i="8"/>
  <c r="K83" i="8"/>
  <c r="K81" i="8"/>
  <c r="K78" i="8"/>
  <c r="K79" i="8"/>
  <c r="K80" i="8"/>
  <c r="K77" i="8"/>
  <c r="K73" i="8"/>
  <c r="K74" i="8"/>
  <c r="K75" i="8"/>
  <c r="K76" i="8"/>
  <c r="K72" i="8"/>
  <c r="K70" i="8"/>
  <c r="K71" i="8"/>
  <c r="K69" i="8"/>
  <c r="K66" i="8"/>
  <c r="K67" i="8"/>
  <c r="K68" i="8"/>
  <c r="K65" i="8"/>
  <c r="K61" i="8"/>
  <c r="K62" i="8"/>
  <c r="K63" i="8"/>
  <c r="K64" i="8"/>
  <c r="K60" i="8"/>
  <c r="K59" i="8"/>
  <c r="K58" i="8"/>
  <c r="K56" i="8"/>
  <c r="K57" i="8"/>
  <c r="K55" i="8"/>
  <c r="K54" i="8"/>
  <c r="K53" i="8"/>
  <c r="K50" i="8"/>
  <c r="K51" i="8"/>
  <c r="K52" i="8"/>
  <c r="K49" i="8"/>
  <c r="K44" i="8"/>
  <c r="K45" i="8"/>
  <c r="K46" i="8"/>
  <c r="K47" i="8"/>
  <c r="K48" i="8"/>
  <c r="K43" i="8"/>
  <c r="K42" i="8"/>
  <c r="K41" i="8"/>
  <c r="K40" i="8"/>
  <c r="K38" i="8"/>
  <c r="K36" i="8" l="1"/>
  <c r="K35" i="8"/>
  <c r="K37" i="8"/>
  <c r="K33" i="8"/>
  <c r="K34" i="8"/>
  <c r="K32" i="8"/>
  <c r="K31" i="8"/>
  <c r="K14" i="8"/>
  <c r="K15" i="8"/>
  <c r="K18" i="8"/>
  <c r="K19" i="8"/>
  <c r="K21" i="8"/>
  <c r="K22" i="8"/>
  <c r="K24" i="8"/>
  <c r="K25" i="8"/>
  <c r="K26" i="8"/>
  <c r="K27" i="8"/>
  <c r="K28" i="8"/>
  <c r="K29" i="8"/>
  <c r="K30" i="8"/>
  <c r="K13" i="8"/>
  <c r="K115" i="8"/>
  <c r="K4" i="8"/>
  <c r="K7" i="8"/>
  <c r="K8" i="8"/>
  <c r="F117" i="8"/>
  <c r="E117" i="8"/>
  <c r="F116" i="8"/>
  <c r="E116" i="8"/>
  <c r="F115" i="8"/>
  <c r="G115" i="8" s="1"/>
  <c r="E115" i="8"/>
  <c r="F114" i="8"/>
  <c r="E114" i="8"/>
  <c r="F112" i="8"/>
  <c r="E112" i="8"/>
  <c r="F111" i="8"/>
  <c r="E111" i="8"/>
  <c r="F110" i="8"/>
  <c r="G110" i="8" s="1"/>
  <c r="E110" i="8"/>
  <c r="F109" i="8"/>
  <c r="E109" i="8"/>
  <c r="F108" i="8"/>
  <c r="E108" i="8"/>
  <c r="F107" i="8"/>
  <c r="G107" i="8" s="1"/>
  <c r="E107" i="8"/>
  <c r="F106" i="8"/>
  <c r="E106" i="8"/>
  <c r="F105" i="8"/>
  <c r="E105" i="8"/>
  <c r="F104" i="8"/>
  <c r="E104" i="8"/>
  <c r="F103" i="8"/>
  <c r="E103" i="8"/>
  <c r="F102" i="8"/>
  <c r="E102" i="8"/>
  <c r="J102" i="8" s="1"/>
  <c r="P102" i="8" s="1"/>
  <c r="F101" i="8"/>
  <c r="G101" i="8" s="1"/>
  <c r="E101" i="8"/>
  <c r="F100" i="8"/>
  <c r="E100" i="8"/>
  <c r="F99" i="8"/>
  <c r="E99" i="8"/>
  <c r="G98" i="8"/>
  <c r="E98" i="8"/>
  <c r="J98" i="8" s="1"/>
  <c r="F97" i="8"/>
  <c r="E97" i="8"/>
  <c r="F96" i="8"/>
  <c r="E96" i="8"/>
  <c r="J96" i="8" s="1"/>
  <c r="P96" i="8" s="1"/>
  <c r="F95" i="8"/>
  <c r="E95" i="8"/>
  <c r="F94" i="8"/>
  <c r="E94" i="8"/>
  <c r="J94" i="8" s="1"/>
  <c r="P94" i="8" s="1"/>
  <c r="F93" i="8"/>
  <c r="E93" i="8"/>
  <c r="F92" i="8"/>
  <c r="G92" i="8" s="1"/>
  <c r="E92" i="8"/>
  <c r="F91" i="8"/>
  <c r="G91" i="8" s="1"/>
  <c r="E91" i="8"/>
  <c r="F90" i="8"/>
  <c r="E90" i="8"/>
  <c r="J90" i="8" s="1"/>
  <c r="P90" i="8" s="1"/>
  <c r="F89" i="8"/>
  <c r="E89" i="8"/>
  <c r="F88" i="8"/>
  <c r="G88" i="8" s="1"/>
  <c r="E88" i="8"/>
  <c r="F87" i="8"/>
  <c r="E87" i="8"/>
  <c r="F86" i="8"/>
  <c r="E86" i="8"/>
  <c r="J86" i="8" s="1"/>
  <c r="F85" i="8"/>
  <c r="E85" i="8"/>
  <c r="F84" i="8"/>
  <c r="G84" i="8" s="1"/>
  <c r="E84" i="8"/>
  <c r="F83" i="8"/>
  <c r="G83" i="8" s="1"/>
  <c r="E83" i="8"/>
  <c r="F82" i="8"/>
  <c r="G82" i="8" s="1"/>
  <c r="E82" i="8"/>
  <c r="F81" i="8"/>
  <c r="G81" i="8" s="1"/>
  <c r="E81" i="8"/>
  <c r="F80" i="8"/>
  <c r="G80" i="8" s="1"/>
  <c r="E80" i="8"/>
  <c r="F79" i="8"/>
  <c r="G79" i="8" s="1"/>
  <c r="E79" i="8"/>
  <c r="F78" i="8"/>
  <c r="G78" i="8" s="1"/>
  <c r="E78" i="8"/>
  <c r="F77" i="8"/>
  <c r="G77" i="8" s="1"/>
  <c r="E77" i="8"/>
  <c r="F76" i="8"/>
  <c r="G76" i="8" s="1"/>
  <c r="E76" i="8"/>
  <c r="F75" i="8"/>
  <c r="G75" i="8" s="1"/>
  <c r="E75" i="8"/>
  <c r="F74" i="8"/>
  <c r="G74" i="8" s="1"/>
  <c r="H74" i="8" s="1"/>
  <c r="E74" i="8"/>
  <c r="J74" i="8" s="1"/>
  <c r="F73" i="8"/>
  <c r="G73" i="8" s="1"/>
  <c r="H73" i="8" s="1"/>
  <c r="E73" i="8"/>
  <c r="F72" i="8"/>
  <c r="G72" i="8" s="1"/>
  <c r="H72" i="8" s="1"/>
  <c r="E72" i="8"/>
  <c r="F71" i="8"/>
  <c r="G71" i="8" s="1"/>
  <c r="H71" i="8" s="1"/>
  <c r="E71" i="8"/>
  <c r="F70" i="8"/>
  <c r="G70" i="8" s="1"/>
  <c r="H70" i="8" s="1"/>
  <c r="E70" i="8"/>
  <c r="J70" i="8" s="1"/>
  <c r="F69" i="8"/>
  <c r="G69" i="8" s="1"/>
  <c r="H69" i="8" s="1"/>
  <c r="E69" i="8"/>
  <c r="F68" i="8"/>
  <c r="G68" i="8" s="1"/>
  <c r="H68" i="8" s="1"/>
  <c r="E68" i="8"/>
  <c r="F67" i="8"/>
  <c r="G67" i="8" s="1"/>
  <c r="H67" i="8" s="1"/>
  <c r="E67" i="8"/>
  <c r="F66" i="8"/>
  <c r="G66" i="8" s="1"/>
  <c r="H66" i="8" s="1"/>
  <c r="E66" i="8"/>
  <c r="F65" i="8"/>
  <c r="G65" i="8" s="1"/>
  <c r="H65" i="8" s="1"/>
  <c r="E65" i="8"/>
  <c r="F64" i="8"/>
  <c r="G64" i="8" s="1"/>
  <c r="H64" i="8" s="1"/>
  <c r="E64" i="8"/>
  <c r="F63" i="8"/>
  <c r="G63" i="8" s="1"/>
  <c r="E63" i="8"/>
  <c r="F62" i="8"/>
  <c r="G62" i="8" s="1"/>
  <c r="H62" i="8" s="1"/>
  <c r="E62" i="8"/>
  <c r="F61" i="8"/>
  <c r="G61" i="8" s="1"/>
  <c r="H61" i="8" s="1"/>
  <c r="E61" i="8"/>
  <c r="F60" i="8"/>
  <c r="G60" i="8" s="1"/>
  <c r="H60" i="8" s="1"/>
  <c r="E60" i="8"/>
  <c r="F59" i="8"/>
  <c r="G59" i="8" s="1"/>
  <c r="H59" i="8" s="1"/>
  <c r="E59" i="8"/>
  <c r="J59" i="8" s="1"/>
  <c r="G58" i="8"/>
  <c r="H58" i="8" s="1"/>
  <c r="F58" i="8"/>
  <c r="E58" i="8"/>
  <c r="J58" i="8" s="1"/>
  <c r="F57" i="8"/>
  <c r="G57" i="8" s="1"/>
  <c r="H57" i="8" s="1"/>
  <c r="E57" i="8"/>
  <c r="F56" i="8"/>
  <c r="G56" i="8" s="1"/>
  <c r="H56" i="8" s="1"/>
  <c r="E56" i="8"/>
  <c r="F55" i="8"/>
  <c r="G55" i="8" s="1"/>
  <c r="H55" i="8" s="1"/>
  <c r="E55" i="8"/>
  <c r="F54" i="8"/>
  <c r="G54" i="8" s="1"/>
  <c r="H54" i="8" s="1"/>
  <c r="E54" i="8"/>
  <c r="J54" i="8" s="1"/>
  <c r="F53" i="8"/>
  <c r="G53" i="8" s="1"/>
  <c r="H53" i="8" s="1"/>
  <c r="E53" i="8"/>
  <c r="F52" i="8"/>
  <c r="G52" i="8" s="1"/>
  <c r="H52" i="8" s="1"/>
  <c r="E52" i="8"/>
  <c r="F51" i="8"/>
  <c r="G51" i="8" s="1"/>
  <c r="H51" i="8" s="1"/>
  <c r="E51" i="8"/>
  <c r="J51" i="8" s="1"/>
  <c r="F50" i="8"/>
  <c r="G50" i="8" s="1"/>
  <c r="E50" i="8"/>
  <c r="J50" i="8" s="1"/>
  <c r="F49" i="8"/>
  <c r="G49" i="8" s="1"/>
  <c r="H49" i="8" s="1"/>
  <c r="E49" i="8"/>
  <c r="F48" i="8"/>
  <c r="G48" i="8" s="1"/>
  <c r="H48" i="8" s="1"/>
  <c r="E48" i="8"/>
  <c r="F47" i="8"/>
  <c r="G47" i="8" s="1"/>
  <c r="H47" i="8" s="1"/>
  <c r="E47" i="8"/>
  <c r="F46" i="8"/>
  <c r="G46" i="8" s="1"/>
  <c r="H46" i="8" s="1"/>
  <c r="E46" i="8"/>
  <c r="J46" i="8" s="1"/>
  <c r="F45" i="8"/>
  <c r="G45" i="8" s="1"/>
  <c r="H45" i="8" s="1"/>
  <c r="E45" i="8"/>
  <c r="F44" i="8"/>
  <c r="G44" i="8" s="1"/>
  <c r="H44" i="8" s="1"/>
  <c r="E44" i="8"/>
  <c r="F43" i="8"/>
  <c r="G43" i="8" s="1"/>
  <c r="H43" i="8" s="1"/>
  <c r="E43" i="8"/>
  <c r="F42" i="8"/>
  <c r="G42" i="8" s="1"/>
  <c r="H42" i="8" s="1"/>
  <c r="E42" i="8"/>
  <c r="J42" i="8" s="1"/>
  <c r="F41" i="8"/>
  <c r="G41" i="8" s="1"/>
  <c r="H41" i="8" s="1"/>
  <c r="E41" i="8"/>
  <c r="F40" i="8"/>
  <c r="G40" i="8" s="1"/>
  <c r="H40" i="8" s="1"/>
  <c r="E40" i="8"/>
  <c r="F39" i="8"/>
  <c r="G39" i="8" s="1"/>
  <c r="H39" i="8" s="1"/>
  <c r="E39" i="8"/>
  <c r="F38" i="8"/>
  <c r="G38" i="8" s="1"/>
  <c r="H38" i="8" s="1"/>
  <c r="E38" i="8"/>
  <c r="J38" i="8" s="1"/>
  <c r="F37" i="8"/>
  <c r="G37" i="8" s="1"/>
  <c r="H37" i="8" s="1"/>
  <c r="E37" i="8"/>
  <c r="F36" i="8"/>
  <c r="G36" i="8" s="1"/>
  <c r="H36" i="8" s="1"/>
  <c r="E36" i="8"/>
  <c r="F35" i="8"/>
  <c r="G35" i="8" s="1"/>
  <c r="H35" i="8" s="1"/>
  <c r="E35" i="8"/>
  <c r="J35" i="8" s="1"/>
  <c r="F34" i="8"/>
  <c r="G34" i="8" s="1"/>
  <c r="E34" i="8"/>
  <c r="F33" i="8"/>
  <c r="G33" i="8" s="1"/>
  <c r="E33" i="8"/>
  <c r="F32" i="8"/>
  <c r="G32" i="8" s="1"/>
  <c r="E32" i="8"/>
  <c r="F31" i="8"/>
  <c r="G31" i="8" s="1"/>
  <c r="E31" i="8"/>
  <c r="F30" i="8"/>
  <c r="G30" i="8" s="1"/>
  <c r="E30" i="8"/>
  <c r="F29" i="8"/>
  <c r="G29" i="8" s="1"/>
  <c r="E29" i="8"/>
  <c r="F28" i="8"/>
  <c r="G28" i="8" s="1"/>
  <c r="H28" i="8" s="1"/>
  <c r="E28" i="8"/>
  <c r="F27" i="8"/>
  <c r="G27" i="8" s="1"/>
  <c r="H27" i="8" s="1"/>
  <c r="E27" i="8"/>
  <c r="G26" i="8"/>
  <c r="H26" i="8" s="1"/>
  <c r="F26" i="8"/>
  <c r="E26" i="8"/>
  <c r="J26" i="8" s="1"/>
  <c r="F25" i="8"/>
  <c r="G25" i="8" s="1"/>
  <c r="H25" i="8" s="1"/>
  <c r="E25" i="8"/>
  <c r="F24" i="8"/>
  <c r="G24" i="8" s="1"/>
  <c r="H24" i="8" s="1"/>
  <c r="E24" i="8"/>
  <c r="F23" i="8"/>
  <c r="G23" i="8" s="1"/>
  <c r="H23" i="8" s="1"/>
  <c r="E23" i="8"/>
  <c r="F22" i="8"/>
  <c r="G22" i="8" s="1"/>
  <c r="H22" i="8" s="1"/>
  <c r="E22" i="8"/>
  <c r="J22" i="8" s="1"/>
  <c r="F21" i="8"/>
  <c r="G21" i="8" s="1"/>
  <c r="H21" i="8" s="1"/>
  <c r="E21" i="8"/>
  <c r="F20" i="8"/>
  <c r="G20" i="8" s="1"/>
  <c r="H20" i="8" s="1"/>
  <c r="E20" i="8"/>
  <c r="F19" i="8"/>
  <c r="G19" i="8" s="1"/>
  <c r="H19" i="8" s="1"/>
  <c r="E19" i="8"/>
  <c r="J19" i="8" s="1"/>
  <c r="F18" i="8"/>
  <c r="G18" i="8" s="1"/>
  <c r="H18" i="8" s="1"/>
  <c r="E18" i="8"/>
  <c r="J18" i="8" s="1"/>
  <c r="F17" i="8"/>
  <c r="G17" i="8" s="1"/>
  <c r="E17" i="8"/>
  <c r="F16" i="8"/>
  <c r="G16" i="8" s="1"/>
  <c r="H16" i="8" s="1"/>
  <c r="E16" i="8"/>
  <c r="F15" i="8"/>
  <c r="G15" i="8" s="1"/>
  <c r="H15" i="8" s="1"/>
  <c r="E15" i="8"/>
  <c r="F14" i="8"/>
  <c r="G14" i="8" s="1"/>
  <c r="H14" i="8" s="1"/>
  <c r="E14" i="8"/>
  <c r="J14" i="8" s="1"/>
  <c r="F13" i="8"/>
  <c r="G13" i="8" s="1"/>
  <c r="E13" i="8"/>
  <c r="F12" i="8"/>
  <c r="G12" i="8" s="1"/>
  <c r="E12" i="8"/>
  <c r="J12" i="8" s="1"/>
  <c r="F11" i="8"/>
  <c r="G11" i="8" s="1"/>
  <c r="H11" i="8" s="1"/>
  <c r="E11" i="8"/>
  <c r="F10" i="8"/>
  <c r="G10" i="8" s="1"/>
  <c r="H10" i="8" s="1"/>
  <c r="E10" i="8"/>
  <c r="F9" i="8"/>
  <c r="G9" i="8" s="1"/>
  <c r="H9" i="8" s="1"/>
  <c r="E9" i="8"/>
  <c r="F8" i="8"/>
  <c r="G8" i="8" s="1"/>
  <c r="H8" i="8" s="1"/>
  <c r="E8" i="8"/>
  <c r="F7" i="8"/>
  <c r="G7" i="8" s="1"/>
  <c r="H7" i="8" s="1"/>
  <c r="E7" i="8"/>
  <c r="F6" i="8"/>
  <c r="G6" i="8" s="1"/>
  <c r="H6" i="8" s="1"/>
  <c r="E6" i="8"/>
  <c r="J6" i="8" s="1"/>
  <c r="F5" i="8"/>
  <c r="G5" i="8" s="1"/>
  <c r="E5" i="8"/>
  <c r="J5" i="8" s="1"/>
  <c r="F4" i="8"/>
  <c r="G4" i="8" s="1"/>
  <c r="E4" i="8"/>
  <c r="J4" i="8" s="1"/>
  <c r="F3" i="8"/>
  <c r="G3" i="8" s="1"/>
  <c r="E3" i="8"/>
  <c r="J3" i="8" s="1"/>
  <c r="J27" i="8" l="1"/>
  <c r="J104" i="8"/>
  <c r="P104" i="8" s="1"/>
  <c r="J106" i="8"/>
  <c r="P106" i="8" s="1"/>
  <c r="J112" i="8"/>
  <c r="P112" i="8" s="1"/>
  <c r="J115" i="8"/>
  <c r="J67" i="8"/>
  <c r="J11" i="8"/>
  <c r="J13" i="8"/>
  <c r="J30" i="8"/>
  <c r="J34" i="8"/>
  <c r="J43" i="8"/>
  <c r="J62" i="8"/>
  <c r="J66" i="8"/>
  <c r="J75" i="8"/>
  <c r="J77" i="8"/>
  <c r="J79" i="8"/>
  <c r="J81" i="8"/>
  <c r="J83" i="8"/>
  <c r="J23" i="8"/>
  <c r="J31" i="8"/>
  <c r="J39" i="8"/>
  <c r="J47" i="8"/>
  <c r="J55" i="8"/>
  <c r="J63" i="8"/>
  <c r="J71" i="8"/>
  <c r="H5" i="8"/>
  <c r="L5" i="8" s="1"/>
  <c r="P5" i="8" s="1"/>
  <c r="H13" i="8"/>
  <c r="L13" i="8" s="1"/>
  <c r="H4" i="8"/>
  <c r="L4" i="8" s="1"/>
  <c r="P4" i="8" s="1"/>
  <c r="H12" i="8"/>
  <c r="L12" i="8" s="1"/>
  <c r="P12" i="8" s="1"/>
  <c r="J8" i="8"/>
  <c r="J9" i="8"/>
  <c r="J10" i="8"/>
  <c r="J16" i="8"/>
  <c r="J17" i="8"/>
  <c r="J21" i="8"/>
  <c r="J25" i="8"/>
  <c r="J29" i="8"/>
  <c r="J33" i="8"/>
  <c r="J37" i="8"/>
  <c r="J41" i="8"/>
  <c r="J45" i="8"/>
  <c r="J49" i="8"/>
  <c r="J53" i="8"/>
  <c r="J57" i="8"/>
  <c r="J61" i="8"/>
  <c r="J65" i="8"/>
  <c r="J69" i="8"/>
  <c r="J73" i="8"/>
  <c r="J89" i="8"/>
  <c r="P89" i="8" s="1"/>
  <c r="J91" i="8"/>
  <c r="J93" i="8"/>
  <c r="P93" i="8" s="1"/>
  <c r="J95" i="8"/>
  <c r="P95" i="8" s="1"/>
  <c r="J97" i="8"/>
  <c r="P97" i="8" s="1"/>
  <c r="J103" i="8"/>
  <c r="P103" i="8" s="1"/>
  <c r="J105" i="8"/>
  <c r="P105" i="8" s="1"/>
  <c r="J107" i="8"/>
  <c r="J111" i="8"/>
  <c r="P111" i="8" s="1"/>
  <c r="J114" i="8"/>
  <c r="P114" i="8" s="1"/>
  <c r="L8" i="8"/>
  <c r="L9" i="8"/>
  <c r="L16" i="8"/>
  <c r="H3" i="8"/>
  <c r="L3" i="8"/>
  <c r="J7" i="8"/>
  <c r="J15" i="8"/>
  <c r="J20" i="8"/>
  <c r="J24" i="8"/>
  <c r="J28" i="8"/>
  <c r="J32" i="8"/>
  <c r="J36" i="8"/>
  <c r="J40" i="8"/>
  <c r="J44" i="8"/>
  <c r="J48" i="8"/>
  <c r="J52" i="8"/>
  <c r="J56" i="8"/>
  <c r="J60" i="8"/>
  <c r="J64" i="8"/>
  <c r="J68" i="8"/>
  <c r="J72" i="8"/>
  <c r="P9" i="8"/>
  <c r="L6" i="8"/>
  <c r="P6" i="8" s="1"/>
  <c r="L14" i="8"/>
  <c r="P14" i="8" s="1"/>
  <c r="L10" i="8"/>
  <c r="P3" i="8"/>
  <c r="L7" i="8"/>
  <c r="L11" i="8"/>
  <c r="P11" i="8" s="1"/>
  <c r="L15" i="8"/>
  <c r="P15" i="8" s="1"/>
  <c r="H17" i="8"/>
  <c r="L17" i="8" s="1"/>
  <c r="L19" i="8"/>
  <c r="P19" i="8" s="1"/>
  <c r="L20" i="8"/>
  <c r="L21" i="8"/>
  <c r="P21" i="8" s="1"/>
  <c r="L22" i="8"/>
  <c r="P22" i="8" s="1"/>
  <c r="L23" i="8"/>
  <c r="L24" i="8"/>
  <c r="P24" i="8" s="1"/>
  <c r="L40" i="8"/>
  <c r="P40" i="8" s="1"/>
  <c r="L41" i="8"/>
  <c r="L42" i="8"/>
  <c r="P42" i="8" s="1"/>
  <c r="L43" i="8"/>
  <c r="P43" i="8" s="1"/>
  <c r="L44" i="8"/>
  <c r="L46" i="8"/>
  <c r="P46" i="8" s="1"/>
  <c r="L47" i="8"/>
  <c r="L48" i="8"/>
  <c r="P48" i="8" s="1"/>
  <c r="L56" i="8"/>
  <c r="P56" i="8" s="1"/>
  <c r="L57" i="8"/>
  <c r="L58" i="8"/>
  <c r="P58" i="8" s="1"/>
  <c r="L59" i="8"/>
  <c r="P59" i="8" s="1"/>
  <c r="L60" i="8"/>
  <c r="L61" i="8"/>
  <c r="P61" i="8" s="1"/>
  <c r="L62" i="8"/>
  <c r="L64" i="8"/>
  <c r="P64" i="8" s="1"/>
  <c r="L66" i="8"/>
  <c r="P66" i="8" s="1"/>
  <c r="L68" i="8"/>
  <c r="P68" i="8" s="1"/>
  <c r="L70" i="8"/>
  <c r="P70" i="8" s="1"/>
  <c r="L72" i="8"/>
  <c r="P72" i="8" s="1"/>
  <c r="L74" i="8"/>
  <c r="P74" i="8" s="1"/>
  <c r="J76" i="8"/>
  <c r="H77" i="8"/>
  <c r="L77" i="8"/>
  <c r="P77" i="8" s="1"/>
  <c r="J80" i="8"/>
  <c r="H81" i="8"/>
  <c r="L81" i="8" s="1"/>
  <c r="P81" i="8" s="1"/>
  <c r="J84" i="8"/>
  <c r="P86" i="8"/>
  <c r="J88" i="8"/>
  <c r="H91" i="8"/>
  <c r="L91" i="8" s="1"/>
  <c r="P91" i="8" s="1"/>
  <c r="H98" i="8"/>
  <c r="L98" i="8" s="1"/>
  <c r="P98" i="8" s="1"/>
  <c r="J100" i="8"/>
  <c r="P100" i="8" s="1"/>
  <c r="H107" i="8"/>
  <c r="L107" i="8" s="1"/>
  <c r="J109" i="8"/>
  <c r="P109" i="8" s="1"/>
  <c r="J116" i="8"/>
  <c r="P116" i="8" s="1"/>
  <c r="L18" i="8"/>
  <c r="P18" i="8" s="1"/>
  <c r="L25" i="8"/>
  <c r="L26" i="8"/>
  <c r="P26" i="8" s="1"/>
  <c r="L27" i="8"/>
  <c r="P27" i="8" s="1"/>
  <c r="L28" i="8"/>
  <c r="L35" i="8"/>
  <c r="P35" i="8" s="1"/>
  <c r="L36" i="8"/>
  <c r="P36" i="8" s="1"/>
  <c r="L37" i="8"/>
  <c r="P37" i="8" s="1"/>
  <c r="L38" i="8"/>
  <c r="P38" i="8" s="1"/>
  <c r="L39" i="8"/>
  <c r="L45" i="8"/>
  <c r="P45" i="8" s="1"/>
  <c r="L49" i="8"/>
  <c r="P49" i="8" s="1"/>
  <c r="L51" i="8"/>
  <c r="P51" i="8" s="1"/>
  <c r="L52" i="8"/>
  <c r="P52" i="8" s="1"/>
  <c r="L53" i="8"/>
  <c r="L54" i="8"/>
  <c r="P54" i="8" s="1"/>
  <c r="L55" i="8"/>
  <c r="P55" i="8" s="1"/>
  <c r="H80" i="8"/>
  <c r="L80" i="8" s="1"/>
  <c r="H88" i="8"/>
  <c r="L88" i="8" s="1"/>
  <c r="H29" i="8"/>
  <c r="L29" i="8" s="1"/>
  <c r="P29" i="8" s="1"/>
  <c r="H30" i="8"/>
  <c r="L30" i="8" s="1"/>
  <c r="P30" i="8" s="1"/>
  <c r="H31" i="8"/>
  <c r="L31" i="8" s="1"/>
  <c r="H32" i="8"/>
  <c r="L32" i="8" s="1"/>
  <c r="P32" i="8" s="1"/>
  <c r="H33" i="8"/>
  <c r="L33" i="8" s="1"/>
  <c r="P33" i="8" s="1"/>
  <c r="H34" i="8"/>
  <c r="L34" i="8" s="1"/>
  <c r="P34" i="8" s="1"/>
  <c r="H50" i="8"/>
  <c r="L50" i="8" s="1"/>
  <c r="P50" i="8" s="1"/>
  <c r="H63" i="8"/>
  <c r="L63" i="8" s="1"/>
  <c r="P63" i="8" s="1"/>
  <c r="L65" i="8"/>
  <c r="P65" i="8" s="1"/>
  <c r="L67" i="8"/>
  <c r="P67" i="8" s="1"/>
  <c r="L69" i="8"/>
  <c r="L71" i="8"/>
  <c r="P71" i="8" s="1"/>
  <c r="L73" i="8"/>
  <c r="H75" i="8"/>
  <c r="L75" i="8" s="1"/>
  <c r="P75" i="8" s="1"/>
  <c r="J78" i="8"/>
  <c r="H79" i="8"/>
  <c r="L79" i="8" s="1"/>
  <c r="P79" i="8" s="1"/>
  <c r="J82" i="8"/>
  <c r="H83" i="8"/>
  <c r="L83" i="8" s="1"/>
  <c r="P83" i="8" s="1"/>
  <c r="J85" i="8"/>
  <c r="P85" i="8" s="1"/>
  <c r="J87" i="8"/>
  <c r="P87" i="8" s="1"/>
  <c r="J92" i="8"/>
  <c r="J99" i="8"/>
  <c r="P99" i="8" s="1"/>
  <c r="J101" i="8"/>
  <c r="J108" i="8"/>
  <c r="P108" i="8" s="1"/>
  <c r="J110" i="8"/>
  <c r="H115" i="8"/>
  <c r="L115" i="8" s="1"/>
  <c r="P115" i="8" s="1"/>
  <c r="J117" i="8"/>
  <c r="P117" i="8" s="1"/>
  <c r="H76" i="8"/>
  <c r="L76" i="8" s="1"/>
  <c r="H84" i="8"/>
  <c r="L84" i="8" s="1"/>
  <c r="H78" i="8"/>
  <c r="L78" i="8"/>
  <c r="H82" i="8"/>
  <c r="L82" i="8" s="1"/>
  <c r="H92" i="8"/>
  <c r="L92" i="8" s="1"/>
  <c r="H101" i="8"/>
  <c r="L101" i="8"/>
  <c r="H110" i="8"/>
  <c r="L110" i="8" s="1"/>
  <c r="P31" i="8" l="1"/>
  <c r="P60" i="8"/>
  <c r="P44" i="8"/>
  <c r="P13" i="8"/>
  <c r="P28" i="8"/>
  <c r="P62" i="8"/>
  <c r="P53" i="8"/>
  <c r="P47" i="8"/>
  <c r="P73" i="8"/>
  <c r="P69" i="8"/>
  <c r="P25" i="8"/>
  <c r="P107" i="8"/>
  <c r="P57" i="8"/>
  <c r="P41" i="8"/>
  <c r="P7" i="8"/>
  <c r="P10" i="8"/>
  <c r="P8" i="8"/>
  <c r="P88" i="8"/>
  <c r="P84" i="8"/>
  <c r="P101" i="8"/>
  <c r="P82" i="8"/>
  <c r="P76" i="8"/>
  <c r="P110" i="8"/>
  <c r="P92" i="8"/>
  <c r="P78" i="8"/>
  <c r="P80" i="8"/>
  <c r="A148" i="7" l="1"/>
  <c r="B20" i="7"/>
  <c r="B6" i="7" l="1"/>
  <c r="B8" i="7"/>
  <c r="B150" i="7" l="1"/>
  <c r="A15" i="7" l="1"/>
  <c r="F46" i="7"/>
  <c r="F35" i="7"/>
  <c r="A46" i="7" l="1"/>
  <c r="F63" i="7" l="1"/>
  <c r="K17" i="8" s="1"/>
  <c r="P17" i="8" s="1"/>
  <c r="F62" i="7"/>
  <c r="F51" i="7"/>
  <c r="F50" i="7"/>
  <c r="K39" i="8" s="1"/>
  <c r="P39" i="8" s="1"/>
  <c r="B140" i="7" l="1"/>
  <c r="B137" i="7"/>
  <c r="A136" i="7"/>
  <c r="A134" i="7"/>
  <c r="B131" i="7"/>
  <c r="B129" i="7"/>
  <c r="B128" i="7"/>
  <c r="B127" i="7"/>
  <c r="B126" i="7"/>
  <c r="B125" i="7"/>
  <c r="B124" i="7"/>
  <c r="B123" i="7"/>
  <c r="B122" i="7"/>
  <c r="B121" i="7"/>
  <c r="B120" i="7"/>
  <c r="B119" i="7"/>
  <c r="B118" i="7"/>
  <c r="B117" i="7"/>
  <c r="B116" i="7"/>
  <c r="B115" i="7"/>
  <c r="B114" i="7"/>
  <c r="B113" i="7"/>
  <c r="B112" i="7"/>
  <c r="B111" i="7"/>
  <c r="B109" i="7"/>
  <c r="B108" i="7"/>
  <c r="B107" i="7"/>
  <c r="B106" i="7"/>
  <c r="B105" i="7"/>
  <c r="B104" i="7"/>
  <c r="B103" i="7"/>
  <c r="B102" i="7"/>
  <c r="B101" i="7"/>
  <c r="B100" i="7"/>
  <c r="A96" i="7"/>
  <c r="B94" i="7"/>
  <c r="B92" i="7"/>
  <c r="B90" i="7"/>
  <c r="B89" i="7"/>
  <c r="B88" i="7"/>
  <c r="B87" i="7"/>
  <c r="B86" i="7"/>
  <c r="B85" i="7"/>
  <c r="B84" i="7"/>
  <c r="B83" i="7"/>
  <c r="B82" i="7"/>
  <c r="B81" i="7"/>
  <c r="B80" i="7"/>
  <c r="B79" i="7"/>
  <c r="B78" i="7"/>
  <c r="B77" i="7"/>
  <c r="B76" i="7"/>
  <c r="B75" i="7"/>
  <c r="B74" i="7"/>
  <c r="B73" i="7"/>
  <c r="B69" i="7"/>
  <c r="A67" i="7"/>
  <c r="B65" i="7"/>
  <c r="A62" i="7"/>
  <c r="B59" i="7"/>
  <c r="B57" i="7"/>
  <c r="A56" i="7"/>
  <c r="A50" i="7"/>
  <c r="B48" i="7"/>
  <c r="B47" i="7"/>
  <c r="A43" i="7"/>
  <c r="A41" i="7"/>
  <c r="A35" i="7"/>
  <c r="B44" i="7"/>
  <c r="B42" i="7"/>
  <c r="B40" i="7"/>
  <c r="B39" i="7"/>
  <c r="B38" i="7"/>
  <c r="B37" i="7"/>
  <c r="B36" i="7"/>
  <c r="B34" i="7"/>
  <c r="B33" i="7"/>
  <c r="B32" i="7"/>
  <c r="B31" i="7"/>
  <c r="B30" i="7"/>
  <c r="B29" i="7"/>
  <c r="B28" i="7"/>
  <c r="B26" i="7"/>
  <c r="B25" i="7"/>
  <c r="B24" i="7"/>
  <c r="B23" i="7"/>
  <c r="B22" i="7"/>
  <c r="B21" i="7"/>
  <c r="B19" i="7"/>
  <c r="B18" i="7"/>
  <c r="B17" i="7"/>
  <c r="B16" i="7"/>
  <c r="F11" i="7"/>
  <c r="K16" i="8" s="1"/>
  <c r="P16" i="8" s="1"/>
  <c r="F10" i="7"/>
  <c r="A10" i="7"/>
  <c r="A5" i="7"/>
  <c r="F56" i="7" l="1"/>
  <c r="K20" i="8" s="1"/>
  <c r="P20" i="8" s="1"/>
  <c r="F96" i="7"/>
  <c r="F67" i="7"/>
  <c r="F15" i="7" l="1"/>
  <c r="K23" i="8" s="1"/>
  <c r="P23" i="8" s="1"/>
</calcChain>
</file>

<file path=xl/sharedStrings.xml><?xml version="1.0" encoding="utf-8"?>
<sst xmlns="http://schemas.openxmlformats.org/spreadsheetml/2006/main" count="863" uniqueCount="640">
  <si>
    <t>Resultatopgørelse</t>
  </si>
  <si>
    <t>Finansielle poster</t>
  </si>
  <si>
    <t>Skatter</t>
  </si>
  <si>
    <t>Resultatanvendelse</t>
  </si>
  <si>
    <t>Balance</t>
  </si>
  <si>
    <t>Passiver</t>
  </si>
  <si>
    <t>Investeringer omfatter alene aktiver, der er bestemt til firmaets vedvarende eje eller brug.</t>
  </si>
  <si>
    <t>Regnskabsårets investeringer</t>
  </si>
  <si>
    <t>Tilgang</t>
  </si>
  <si>
    <t>Driftsmidler</t>
  </si>
  <si>
    <t>Supplerende spørgsmål</t>
  </si>
  <si>
    <t>Kontaktperson i Deres virksomhed</t>
  </si>
  <si>
    <t>Navn:</t>
  </si>
  <si>
    <t>Immaterielle anlægsaktiver</t>
  </si>
  <si>
    <t>Afgang af færdiggjorte udviklingsprojekter til kostpris</t>
  </si>
  <si>
    <t>Afgang af software til kostpris</t>
  </si>
  <si>
    <t>Afgang af goodwill til kostpris</t>
  </si>
  <si>
    <t>Tilbageførte afskrivninger immaterielle anlægsaktiver</t>
  </si>
  <si>
    <t>Afgang (til bogført værdi)</t>
  </si>
  <si>
    <t>Regnskabsår og valuta</t>
  </si>
  <si>
    <t>Afgang af grunde og bygninger (inkl. grundværdi) til kostpris</t>
  </si>
  <si>
    <t>Tilbageførte afskrivninger immaterielle anlægsaktiver i alt</t>
  </si>
  <si>
    <t>Tilbageførte afskrivninger på årets afgang af produktionsanlæg og maskiner</t>
  </si>
  <si>
    <t>Ordinært driftsresultat før finansielle poster iht. årsregnskabet</t>
  </si>
  <si>
    <t>Ordinær drift, før finansielle poster</t>
  </si>
  <si>
    <t>Renteomkostninger o.l.</t>
  </si>
  <si>
    <t>Telefonnummer:</t>
  </si>
  <si>
    <t>E-post:</t>
  </si>
  <si>
    <t>Årets resultat</t>
  </si>
  <si>
    <t>Konsolidering, dvs. overførsel til (+) eller fra (-) egenkapitalen</t>
  </si>
  <si>
    <t>Passiver i alt</t>
  </si>
  <si>
    <t>Immaterielle anlægsaktiver i alt</t>
  </si>
  <si>
    <t>Nettoomsætning (efter fradrag af prisnedslag, merværdi- og punktafgifter)</t>
  </si>
  <si>
    <t>Fast ejendom i alt</t>
  </si>
  <si>
    <t>Tilgang i alt</t>
  </si>
  <si>
    <t>Afgang af erhvervede koncessioner, patenter, licenser, varemærker 
samt lignende rettigheder til kostpris</t>
  </si>
  <si>
    <t>Afgang af ubebyggede grunde til kostpris</t>
  </si>
  <si>
    <t>Afgang af veje, havne, pladser o.l. til kostpris</t>
  </si>
  <si>
    <t>Afgang af produktionsanlæg og maskiner til kostpris</t>
  </si>
  <si>
    <t>Tilbageførte afskrivninger på årets afgang af bygninger</t>
  </si>
  <si>
    <t>Tilbageførte afskrivninger på grunde og bygninger i alt</t>
  </si>
  <si>
    <t>Tilbageførte afskrivninger på driftsmidler</t>
  </si>
  <si>
    <t>Tilbageførte afskrivninger på driftsmidler i alt</t>
  </si>
  <si>
    <t>Tilbageførte afskrivninger på grunde og bygninger</t>
  </si>
  <si>
    <t>Financial year and currency</t>
  </si>
  <si>
    <t>Profit and loss statement</t>
  </si>
  <si>
    <t>Ordinary non-financial items</t>
  </si>
  <si>
    <t>Cost of subcontractors and other work done by others (by non-employees)</t>
  </si>
  <si>
    <t>Payments for long-term rental and operational leasing of goods</t>
  </si>
  <si>
    <t>Taxes</t>
  </si>
  <si>
    <t>Financial items</t>
  </si>
  <si>
    <t>Appropriation of profit or treatment of loss</t>
  </si>
  <si>
    <t>Driftsmidler i alt</t>
  </si>
  <si>
    <t/>
  </si>
  <si>
    <t>Posterne er yderligere kommenteret i vejledningen</t>
  </si>
  <si>
    <t>Omkostninger til leje af arbejdskraft fra andet firma (fx vikarbureau)</t>
  </si>
  <si>
    <t>Omkostninger til langtidsleje og operationel leasing</t>
  </si>
  <si>
    <t>Pensionsomkostninger</t>
  </si>
  <si>
    <t>Nedskrivninger af omsætningsaktiver (bortset fra finansielle omsætningsaktiver)</t>
  </si>
  <si>
    <t>Balance sheet</t>
  </si>
  <si>
    <t>Land and buildings</t>
  </si>
  <si>
    <t>Liabilities</t>
  </si>
  <si>
    <t>Grunde og bygninger</t>
  </si>
  <si>
    <t>Other operating expenses</t>
  </si>
  <si>
    <t>Profit or loss before financial items</t>
  </si>
  <si>
    <t>Profit or loss for the year</t>
  </si>
  <si>
    <t>Investments during the financial year</t>
  </si>
  <si>
    <t>Intangible assets, total</t>
  </si>
  <si>
    <t>Land and buildings, total</t>
  </si>
  <si>
    <t>Selskabsskat mv. af ordinært resultat (+/-)</t>
  </si>
  <si>
    <t>Angiv, hvilken valuta virksomheden indberetter beløb i:</t>
  </si>
  <si>
    <t>Tilbageførte afskrivninger på årets afgang af erhvervede koncessioner, 
patenter, licenser, varemærker samt lignende rettigheder</t>
  </si>
  <si>
    <t>Tilbageførte afskrivninger på årets afgang af software</t>
  </si>
  <si>
    <t>Tilbageførte afskrivninger på årets afgang af goodwill</t>
  </si>
  <si>
    <t>Tilbageførte afskrivninger på årets afgang af ubebyggede grunde</t>
  </si>
  <si>
    <t>Tilbageførte afskrivninger på årets afgang af veje, havne, pladser o.l.</t>
  </si>
  <si>
    <t>Afgang immaterielle anlægsaktiver</t>
  </si>
  <si>
    <t>Afgang af driftsmidler</t>
  </si>
  <si>
    <t>Tilbageførte afskrivninger på årets afgang af færdiggjorte udviklingsprojekter</t>
  </si>
  <si>
    <t>Afgang af grunde og bygninger</t>
  </si>
  <si>
    <t xml:space="preserve">
</t>
  </si>
  <si>
    <t>Tilbageførte afskrivninger på årets afgang af andre anlæg, 
driftsmateriel og inventar, inkl. tilbageførte afskrivninger på årets afgang af inventar i lejede lokaler</t>
  </si>
  <si>
    <t>Tilgang af materielle anlægsaktiver under udførelse og 
forudbetalinger for materielle anlægsaktiver</t>
  </si>
  <si>
    <r>
      <t xml:space="preserve">Afgang af grunde og bygninger til kostpris i alt
</t>
    </r>
    <r>
      <rPr>
        <sz val="11"/>
        <rFont val="Calibri"/>
        <family val="2"/>
        <scheme val="minor"/>
      </rPr>
      <t>(p</t>
    </r>
    <r>
      <rPr>
        <sz val="11"/>
        <rFont val="Calibri"/>
        <family val="2"/>
      </rPr>
      <t>kt. 84+85+86)</t>
    </r>
  </si>
  <si>
    <t>Afgang til bogført værdi i alt 
(pkt. 83+87+90-95-99-102)</t>
  </si>
  <si>
    <r>
      <t xml:space="preserve">Afgang af driftsmidler til kostpris i alt
</t>
    </r>
    <r>
      <rPr>
        <sz val="11"/>
        <rFont val="Calibri"/>
        <family val="2"/>
        <scheme val="minor"/>
      </rPr>
      <t>(p</t>
    </r>
    <r>
      <rPr>
        <sz val="11"/>
        <rFont val="Calibri"/>
        <family val="2"/>
      </rPr>
      <t>kt. 88+89)</t>
    </r>
  </si>
  <si>
    <r>
      <t xml:space="preserve">Afgang immaterielle anlægsaktiver til kostpris i alt
</t>
    </r>
    <r>
      <rPr>
        <sz val="11"/>
        <rFont val="Calibri"/>
        <family val="2"/>
        <scheme val="minor"/>
      </rPr>
      <t>(p</t>
    </r>
    <r>
      <rPr>
        <sz val="11"/>
        <rFont val="Calibri"/>
        <family val="2"/>
      </rPr>
      <t>kt.79+80+81+82)</t>
    </r>
  </si>
  <si>
    <r>
      <t>Afgang af andre anlæg, driftsmateriel og inventar til kostpris, 
inkl.</t>
    </r>
    <r>
      <rPr>
        <sz val="11"/>
        <rFont val="Calibri"/>
        <family val="2"/>
      </rPr>
      <t xml:space="preserve"> afgang af inventar i lejede lokaler</t>
    </r>
  </si>
  <si>
    <t>Under tilgang anføres værdien før bogføringsmæssige og finansielle reguleringer,
fx forskudsafskrivninger, kurstab og offentlige tilskud. 
Overførsel (som følge af færdiggørelse) fra pkt. 66 og 77 til andre punkter anses ikke for tilgang.</t>
  </si>
  <si>
    <t>Udbytte, ekstraordinær udbytte, udbetaling til indehavere, efterbetaling til andelshavere og anden udlodning
Udbetalt eller deklareret</t>
  </si>
  <si>
    <t>Equity and liabilities, total</t>
  </si>
  <si>
    <t>Plant, machinery and equipment</t>
  </si>
  <si>
    <t>Plant, machinery and equipment, total</t>
  </si>
  <si>
    <t xml:space="preserve">Danmarks Statistik </t>
  </si>
  <si>
    <t>Afskrivninger af materielle og immaterielle anlægsaktiver</t>
  </si>
  <si>
    <t>Nedskrivninger af materielle og immaterielle anlægsaktiver</t>
  </si>
  <si>
    <t>&lt;xbrl xmlns="http://www.xbrl.org/2003/instance" xmlns:b="http://xbrl.dcca.dk/entryBalanceSheetAccountFormIncomeStatementByNature" xmlns:f="http://xbrl.dcca.dk/cmn" xmlns:d="http://xbrl.dcca.dk/fsa" xmlns:e="http://xbrl.dcca.dk/dst" xmlns:c="http://xbrl.dcca.dk/gsd" xmlns:xlink="http://www.w3.org/1999/xlink" xmlns:xbrli="http://www.xbrl.org/2003/instance" xmlns:iso4217="http://www.xbrl.org/2003/iso4217" xmlns:link="http://www.xbrl.org/2003/linkbase" xmlns:xsi="http://www.w3.org/2001/XMLSchema-instance" xsi:schemaLocation="http://xbrl.dcca.dk/entryBalanceSheetAccountFormIncomeStatementByNature http://archprod.service.eogs.dk/taxonomy/20171001/entryDanishGAAPBalanceSheetAccountFormIncomeStatementByNatureIncludingManagementsReviewStatisticsAndTax20171001.xsd"&gt;</t>
  </si>
  <si>
    <t>Find første</t>
  </si>
  <si>
    <t>Find anden</t>
  </si>
  <si>
    <t>Første txt</t>
  </si>
  <si>
    <t>Midt txt</t>
  </si>
  <si>
    <t>Sidste txt</t>
  </si>
  <si>
    <t xml:space="preserve">&lt;link:schemaRef xlink:type="simple" xlink:href="http://archprod.service.eogs.dk/taxonomy/20171001/entryDanishGAAPBalanceSheetAccountFormIncomeStatementByNatureIncludingManagementsReviewStatisticsAndTax20171001.xsd" /&gt; </t>
  </si>
  <si>
    <t>&lt;c:InformationOnTypeOfSubmittedReport contextRef="c10"&gt;Regnskabsstatistik&lt;/c:InformationOnTypeOfSubmittedReport&gt;</t>
  </si>
  <si>
    <t>&lt;c:ReportingPeriodStartDate contextRef="c10"&gt;2013-01-01&lt;/c:ReportingPeriodStartDate&gt;</t>
  </si>
  <si>
    <t>&lt;c:ReportingPeriodEndDate contextRef="c10"&gt;2013-12-31&lt;/c:ReportingPeriodEndDate&gt;</t>
  </si>
  <si>
    <t>&lt;c:DateOfApprovalOfReport contextRef="c10"&gt;2014-02-20&lt;/c:DateOfApprovalOfReport&gt;</t>
  </si>
  <si>
    <t>&lt;c:NameOfReportingEntity contextRef="c10"&gt;Revisor Informatik ApS&lt;/c:NameOfReportingEntity&gt;</t>
  </si>
  <si>
    <t>&lt;c:IdentificationNumberCvrOfReportingEntity contextRef="c10"&gt;19400697&lt;/c:IdentificationNumberCvrOfReportingEntity&gt;</t>
  </si>
  <si>
    <t>KNAVN</t>
  </si>
  <si>
    <t>&lt;e:NameAndSurnameOfContactPerson contextRef="c10"&gt;5270 Odense N&lt;/e:NameAndSurnameOfContactPerson&gt;</t>
  </si>
  <si>
    <t>KEPOST</t>
  </si>
  <si>
    <t>&lt;e:ContactEmailAddress contextRef="c10"&gt;5270 Odense N&lt;/e:ContactEmailAddress&gt;</t>
  </si>
  <si>
    <t>KTLF</t>
  </si>
  <si>
    <t>&lt;e:ContactTelephoneNumber contextRef="c10"&gt;5270 Odense N&lt;/e:ContactTelephoneNumber&gt;</t>
  </si>
  <si>
    <t>KLTLF</t>
  </si>
  <si>
    <t>&lt;e:ContactTelephoneNumberExtension contextRef="c10"&gt;5270 Odense N&lt;/e:ContactTelephoneNumberExtension&gt;</t>
  </si>
  <si>
    <t>OMS</t>
  </si>
  <si>
    <t>&lt;d:Revenue contextRef="c10" decimals="-3" unitRef="u1"&gt;3530000&lt;/d:Revenue&gt;</t>
  </si>
  <si>
    <t>AUER</t>
  </si>
  <si>
    <t>&lt;d:WorkPerformedByEntityAndCapitalised contextRef="c10" decimals="-3" unitRef="u1"&gt;243000&lt;/d:WorkPerformedByEntityAndCapitalised&gt;</t>
  </si>
  <si>
    <t>ADR</t>
  </si>
  <si>
    <t>&lt;d:OtherOperatingIncome contextRef="c10" decimals="-3" unitRef="u1"&gt;2789000&lt;/d:OtherOperatingIncome&gt;</t>
  </si>
  <si>
    <t>FV</t>
  </si>
  <si>
    <t>&lt;d:CostOfSales contextRef="c10" decimals="-3" unitRef="u1"&gt;619000&lt;/d:CostOfSales&gt;</t>
  </si>
  <si>
    <t>KLOE</t>
  </si>
  <si>
    <t>&lt;e:CostOfSubcontractorsAndOtherWorkDoneByOthersNonemployeesOnEntityMaterials contextRef="c10" decimals="-3" unitRef="u1"&gt;0&lt;/e:CostOfSubcontractorsAndOtherWorkDoneByOthersNonemployeesOnEntityMaterials&gt;</t>
  </si>
  <si>
    <t>UDHL</t>
  </si>
  <si>
    <t>&lt;e:RentPaidExcludingHeatingBill contextRef="c10" decimals="-3" unitRef="u1"&gt;13000&lt;/e:RentPaidExcludingHeatingBill&gt;</t>
  </si>
  <si>
    <t>UASI</t>
  </si>
  <si>
    <t>&lt;e:CostOfMinorEquipmentAndFixturesNotCapitalised contextRef="c10" decimals="-3" unitRef="u1"&gt;82000&lt;/e:CostOfMinorEquipmentAndFixturesNotCapitalised&gt;</t>
  </si>
  <si>
    <t>UDVB</t>
  </si>
  <si>
    <t>&lt;e:PaymentsForTemporaryWorkersProvidedFromAnotherEnterprise contextRef="c10" decimals="-3" unitRef="u1"&gt;36000&lt;/e:PaymentsForTemporaryWorkersProvidedFromAnotherEnterprise&gt;</t>
  </si>
  <si>
    <t>ULOL</t>
  </si>
  <si>
    <t>&lt;e:PaymentsForLongtermRentalAndOperationalLeasingOfGoods contextRef="c10" decimals="-3" unitRef="u1"&gt;145000&lt;/e:PaymentsForLongtermRentalAndOperationalLeasingOfGoods&gt;</t>
  </si>
  <si>
    <t>OTDE</t>
  </si>
  <si>
    <t>&lt;f:OrdinaryWriteoffsInRespectOfDebtors contextRef="c10" decimals="-3" unitRef="u1"&gt;700000&lt;/f:OrdinaryWriteoffsInRespectOfDebtors&gt;</t>
  </si>
  <si>
    <t>EKUD</t>
  </si>
  <si>
    <t>&lt;e:OtherExternalChargesExcludingSecondary contextRef="c10" decimals="-3" unitRef="u1"&gt;5883000&lt;/e:OtherExternalChargesExcludingSecondary&gt;</t>
  </si>
  <si>
    <t>LGAG</t>
  </si>
  <si>
    <t>&lt;d:WagesAndSalaries contextRef="c10" decimals="-3" unitRef="u1"&gt;804000&lt;/d:WagesAndSalaries&gt;</t>
  </si>
  <si>
    <t>PUDG</t>
  </si>
  <si>
    <t>&lt;d:PostemploymentBenefitExpense contextRef="c10" decimals="-3" unitRef="u1"&gt;166000&lt;/d:PostemploymentBenefitExpense&gt;</t>
  </si>
  <si>
    <t>AUDG</t>
  </si>
  <si>
    <t>&lt;d:SocialSecurityContributions contextRef="c10" decimals="-3" unitRef="u1"&gt;337000&lt;/d:SocialSecurityContributions&gt;</t>
  </si>
  <si>
    <t>AMI</t>
  </si>
  <si>
    <t>&lt;e:DepreciationAmortisationExpenseOfPropertyPlantAndEquipmentAndIntangibleAssetsRecognisedInProfitOrLoss contextRef="c10" decimals="-3" unitRef="u1"&gt;2024000&lt;/e:DepreciationAmortisationExpenseOfPropertyPlantAndEquipmentAndIntangibleAssetsRecognisedInProfitOrLoss&gt;</t>
  </si>
  <si>
    <t>NMI</t>
  </si>
  <si>
    <t>&lt;e:ImpairmentLossesOfPropertyPlantAndEquipmentAndIntangibleAssetsRecognisedInProfitOrLoss contextRef="c10" decimals="-3" unitRef="u1"&gt;260000&lt;/e:ImpairmentLossesOfPropertyPlantAndEquipmentAndIntangibleAssetsRecognisedInProfitOrLoss&gt;</t>
  </si>
  <si>
    <t>NOAK</t>
  </si>
  <si>
    <t>&lt;d:WritedownsOfCurrentAssetsOtherThanCurrentFinancialAssets contextRef="c10" decimals="-3" unitRef="u1"&gt;599000&lt;/d:WritedownsOfCurrentAssetsOtherThanCurrentFinancialAssets&gt;</t>
  </si>
  <si>
    <t>SEUD</t>
  </si>
  <si>
    <t>&lt;e:OtherOperatingChargesOfNontradingType contextRef="c10" decimals="-3" unitRef="u1"&gt;-3989000&lt;/e:OtherOperatingChargesOfNontradingType&gt;</t>
  </si>
  <si>
    <t>RFEP</t>
  </si>
  <si>
    <t>&lt;e:ProfitLossBeforeFinancialAndExtraordinaryItems contextRef="c10" decimals="-3" unitRef="u1"&gt;-3989000&lt;/e:ProfitLossBeforeFinancialAndExtraordinaryItems&gt;</t>
  </si>
  <si>
    <t>IKUF</t>
  </si>
  <si>
    <t>&lt;e:IncomeFromParticipatingInterests contextRef="c10" decimals="-3" unitRef="u1"&gt;490000&lt;/e:IncomeFromParticipatingInterests&gt;</t>
  </si>
  <si>
    <t>RFAO</t>
  </si>
  <si>
    <t>&lt;e:InterestReceivedOnNoncurrentFinancialAssetsAndCurrentAssets contextRef="c10" decimals="-3" unitRef="u1"&gt;45000&lt;/e:InterestReceivedOnNoncurrentFinancialAssetsAndCurrentAssets&gt;</t>
  </si>
  <si>
    <t>NFAO</t>
  </si>
  <si>
    <t>&lt;d:ImpairmentOfFinancialAssets contextRef="c10" decimals="-3" unitRef="u1"&gt;-83000&lt;/d:ImpairmentOfFinancialAssets&gt;</t>
  </si>
  <si>
    <t>RUDG</t>
  </si>
  <si>
    <t>&lt;e:InterestPayableAndSimilarCharges contextRef="c10" decimals="-3" unitRef="u1"&gt;154000&lt;/e:InterestPayableAndSimilarCharges&gt;</t>
  </si>
  <si>
    <t>ARFS</t>
  </si>
  <si>
    <t>&lt;d:ProfitLossFromOrdinaryActivitiesBeforeTax contextRef="c10" decimals="-3" unitRef="u1"&gt;2612000&lt;/d:ProfitLossFromOrdinaryActivitiesBeforeTax&gt;</t>
  </si>
  <si>
    <t>SSAR</t>
  </si>
  <si>
    <t>&lt;d:TaxExpense contextRef="c10" decimals="-3" unitRef="u1"&gt;158000&lt;/d:TaxExpense&gt;</t>
  </si>
  <si>
    <t>AARE</t>
  </si>
  <si>
    <t>&lt;d:ProfitLoss contextRef="c10" decimals="-3" unitRef="u1"&gt;2454000&lt;/d:ProfitLoss&gt;</t>
  </si>
  <si>
    <t>KEGN</t>
  </si>
  <si>
    <t>&lt;e:ProfitRetainedLossSustained contextRef="c10" decimals="-3" unitRef="u1"&gt;0&lt;/e:ProfitRetainedLossSustained&gt;</t>
  </si>
  <si>
    <t>UDBY</t>
  </si>
  <si>
    <t>&lt;e:DividendsToShareholdersAndSimilarPaymentsToOwners contextRef="c10" decimals="-3" unitRef="u1"&gt;0&lt;/e:DividendsToShareholdersAndSimilarPaymentsToOwners&gt;</t>
  </si>
  <si>
    <t>EGUL</t>
  </si>
  <si>
    <t>&lt;d:Equity contextRef="c12" decimals="-3" unitRef="u1"&gt;14070000&lt;/d:Equity&gt;</t>
  </si>
  <si>
    <t>PAST</t>
  </si>
  <si>
    <t>&lt;d:LiabilitiesAndEquity contextRef="c12" decimals="-3" unitRef="u1"&gt;206233000&lt;/d:LiabilitiesAndEquity&gt;</t>
  </si>
  <si>
    <t>TIFU</t>
  </si>
  <si>
    <t>&lt;e:IncreaseInCompletedDevelopmentProjects contextRef="c10" decimals="-3" unitRef="u1"&gt;201246000&lt;/e:IncreaseInCompletedDevelopmentProjects&gt;</t>
  </si>
  <si>
    <t>TIPL</t>
  </si>
  <si>
    <t>&lt;e:AcquiredConcessionsPatentsLicencesTrademarksAndOtherSimilarRights contextRef="c10" decimals="-3" unitRef="u1"&gt;206233000&lt;/e:AcquiredConcessionsPatentsLicencesTrademarksAndOtherSimilarRights&gt;</t>
  </si>
  <si>
    <t>TISO</t>
  </si>
  <si>
    <t>&lt;e:PurchaseOfSoftware contextRef="c10" decimals="-3" unitRef="u1"&gt;14070000&lt;/e:PurchaseOfSoftware&gt;</t>
  </si>
  <si>
    <t>TIGO</t>
  </si>
  <si>
    <t>&lt;e:PurchaseOfGoodwill contextRef="c10" decimals="-3" unitRef="u1"&gt;2866000&lt;/e:PurchaseOfGoodwill&gt;</t>
  </si>
  <si>
    <t>TIAU</t>
  </si>
  <si>
    <t>&lt;e:IntangibleAssetsInProgress contextRef="c10" decimals="-3" unitRef="u1"&gt;4769000&lt;/e:IntangibleAssetsInProgress&gt;</t>
  </si>
  <si>
    <t>TIAA</t>
  </si>
  <si>
    <t>&lt;d:AdditionsToIntangibleAssets contextRef="c10" decimals="-3" unitRef="u1"&gt;50922000&lt;/d:AdditionsToIntangibleAssets&gt;</t>
  </si>
  <si>
    <t>KEB</t>
  </si>
  <si>
    <t>&lt;e:PurchaseOfBuildingsIncludingLand contextRef="c10" decimals="-3" unitRef="u1"&gt;115000&lt;/e:PurchaseOfBuildingsIncludingLand&gt;</t>
  </si>
  <si>
    <t>OPNY</t>
  </si>
  <si>
    <t>&lt;e:ConstructionOfBuildingsExcludingLand contextRef="c10" decimals="-3" unitRef="u1"&gt;133491000&lt;/e:ConstructionOfBuildingsExcludingLand&gt;</t>
  </si>
  <si>
    <t>KUBG</t>
  </si>
  <si>
    <t>&lt;e:PurchaseOfLandNotBuiltUpon contextRef="c10" decimals="-3" unitRef="u1"&gt;206233000&lt;/e:PurchaseOfLandNotBuiltUpon&gt;</t>
  </si>
  <si>
    <t>OFBB</t>
  </si>
  <si>
    <t>&lt;e:AlterationsAndImprovementsOfBuildingsAndInstallations contextRef="c10" decimals="-3" unitRef="u1"&gt;100000&lt;/e:AlterationsAndImprovementsOfBuildingsAndInstallations&gt;</t>
  </si>
  <si>
    <t>VHPK</t>
  </si>
  <si>
    <t>&lt;e:ConstructionAlterationAndImprovementOfRoadsHarboursSquaresAndSimilarAndDevelopmentAndImprovementOfLand contextRef="c10" decimals="-3" unitRef="u1"&gt;80000&lt;/e:ConstructionAlterationAndImprovementOfRoadsHarboursSquaresAndSimilarAndDevelopmentAndImprovementOfLand&gt;</t>
  </si>
  <si>
    <t>FET</t>
  </si>
  <si>
    <t>&lt;e:IncreaseOfRealEstate contextRef="c10" decimals="-3" unitRef="u1"&gt;60000&lt;/e:IncreaseOfRealEstate&gt;</t>
  </si>
  <si>
    <t>DTAM</t>
  </si>
  <si>
    <t>&lt;e:AdditionsToProductionMachineryAndEquipment contextRef="c10" decimals="-3" unitRef="u1"&gt;200000&lt;/e:AdditionsToProductionMachineryAndEquipment&gt;</t>
  </si>
  <si>
    <t>TAAD</t>
  </si>
  <si>
    <t>&lt;e:AdditionsToOtherPlantOperatingAssetsFixturesAndFurniture contextRef="c10" decimals="-3" unitRef="u1"&gt;150000&lt;/e:AdditionsToOtherPlantOperatingAssetsFixturesAndFurniture&gt;</t>
  </si>
  <si>
    <t>TDRT</t>
  </si>
  <si>
    <t>&lt;e:IncreaseOfMachineryPlantAndEquipment contextRef="c10" decimals="-3" unitRef="u1"&gt;350000&lt;/e:IncreaseOfMachineryPlantAndEquipment&gt;</t>
  </si>
  <si>
    <t>TFMA</t>
  </si>
  <si>
    <t>&lt;e:AdditionsToPropertyPlantAndEquipmentInProgressAndPrepaymentsForPropertyPlantAndEquipment contextRef="c10" decimals="-3" unitRef="u1"&gt;100000&lt;/e:AdditionsToPropertyPlantAndEquipmentInProgressAndPrepaymentsForPropertyPlantAndEquipment&gt;</t>
  </si>
  <si>
    <t>ATIT</t>
  </si>
  <si>
    <t>&lt;e:AdditionsToNoncurrentAssets contextRef="c10" decimals="-3" unitRef="u1"&gt;780000&lt;/e:AdditionsToNoncurrentAssets&gt;</t>
  </si>
  <si>
    <t>BAIFU</t>
  </si>
  <si>
    <t>&lt;e:DecreaseInCompletedDevelopmentProjects contextRef="c10" decimals="-3" unitRef="u1"&gt;150000&lt;/e:DecreaseInCompletedDevelopmentProjects&gt;</t>
  </si>
  <si>
    <t>BAIPL</t>
  </si>
  <si>
    <t>&lt;e:DecreaseOfConcessionsPatentsLicencesTrademarksAndOtherSimilarRights contextRef="c10" decimals="-3" unitRef="u1"&gt;350000&lt;/e:DecreaseOfConcessionsPatentsLicencesTrademarksAndOtherSimilarRights&gt;</t>
  </si>
  <si>
    <t>BAISO</t>
  </si>
  <si>
    <t>&lt;e:DisposalOfSoftware contextRef="c10" decimals="-3" unitRef="u1"&gt;100000&lt;/e:DisposalOfSoftware&gt;</t>
  </si>
  <si>
    <t>BAIGO</t>
  </si>
  <si>
    <t>&lt;e:DecreaseInGoodwill contextRef="c10" decimals="-3" unitRef="u1"&gt;780000&lt;/e:DecreaseInGoodwill&gt;</t>
  </si>
  <si>
    <t>BAIAA</t>
  </si>
  <si>
    <t>&lt;e:DecreaseOfIntangibleAssets contextRef="c10" decimals="-3" unitRef="u1"&gt;200000&lt;/e:DecreaseOfIntangibleAssets&gt;</t>
  </si>
  <si>
    <t>BSABY</t>
  </si>
  <si>
    <t>&lt;e:DisposalsOfBuildingsIncludingLandAtBookValue contextRef="c10" decimals="-3" unitRef="u1"&gt;180000&lt;/e:DisposalsOfBuildingsIncludingLandAtBookValue&gt;</t>
  </si>
  <si>
    <t>BSUBG</t>
  </si>
  <si>
    <t>&lt;e:DisposalsOfLandNotBuiltUponAtBookValue contextRef="c10" decimals="-3" unitRef="u1"&gt;160000&lt;/e:DisposalsOfLandNotBuiltUponAtBookValue&gt;</t>
  </si>
  <si>
    <t>BSVHP</t>
  </si>
  <si>
    <t>&lt;e:DisposalsOfRoadsHarboursSquaresAndSimilarAtBookValue contextRef="c10" decimals="-3" unitRef="u1"&gt;140000&lt;/e:DisposalsOfRoadsHarboursSquaresAndSimilarAtBookValue&gt;</t>
  </si>
  <si>
    <t>BFEGT</t>
  </si>
  <si>
    <t>&lt;e:TotalDecreaseOfRealEstateAtBookValue contextRef="c10" decimals="-3" unitRef="u1"&gt;480000&lt;/e:TotalDecreaseOfRealEstateAtBookValue&gt;</t>
  </si>
  <si>
    <t>BSTAM</t>
  </si>
  <si>
    <t>&lt;e:DisposalsOfProductionMachineryAndEquipmentAtBookValue contextRef="c10" decimals="-3" unitRef="u1"&gt;110000&lt;/e:DisposalsOfProductionMachineryAndEquipmentAtBookValue&gt;</t>
  </si>
  <si>
    <t>BSADI</t>
  </si>
  <si>
    <t>&lt;e:DisposalsOfOtherPlantOperatingAssetsFixturesAndFurnitureAtBookValue contextRef="c10" decimals="-3" unitRef="u1"&gt;115000&lt;/e:DisposalsOfOtherPlantOperatingAssetsFixturesAndFurnitureAtBookValue&gt;</t>
  </si>
  <si>
    <t>BADRT</t>
  </si>
  <si>
    <t>&lt;e:TotalDecreaseOfMachineryPlantAndEquipmentAtBookValue contextRef="c10" decimals="-3" unitRef="u1"&gt;225000&lt;/e:TotalDecreaseOfMachineryPlantAndEquipmentAtBookValue&gt;</t>
  </si>
  <si>
    <t>TAIFU</t>
  </si>
  <si>
    <t>&lt;e:ReversalOfAmortisationOnDecreaseInCompletedDevelopmentProjects contextRef="c10" decimals="-3" unitRef="u1"&gt;905000&lt;/e:ReversalOfAmortisationOnDecreaseInCompletedDevelopmentProjects&gt;</t>
  </si>
  <si>
    <t>TAIPL</t>
  </si>
  <si>
    <t>&lt;e:ReversalOfAmortisationOnDecreaseOfConcessionsPatentsLicencesTrademarksAndOtherSimilarRights contextRef="c10" decimals="-3" unitRef="u1"&gt;905000&lt;/e:ReversalOfAmortisationOnDecreaseOfConcessionsPatentsLicencesTrademarksAndOtherSimilarRights&gt;</t>
  </si>
  <si>
    <t>TAISO</t>
  </si>
  <si>
    <t>&lt;e:ReversalOfAmortisationOnDisposalOfSoftware contextRef="c10" decimals="-3" unitRef="u1"&gt;905000&lt;/e:ReversalOfAmortisationOnDisposalOfSoftware&gt;</t>
  </si>
  <si>
    <t>TAIGO</t>
  </si>
  <si>
    <t>&lt;e:ReversalOfAmortisationOnDecreaseInGoodwill contextRef="c10" decimals="-3" unitRef="u1"&gt;905000&lt;/e:ReversalOfAmortisationOnDecreaseInGoodwill&gt;</t>
  </si>
  <si>
    <t>TAIAA</t>
  </si>
  <si>
    <t>&lt;e:ReversalOfAmortisationOnTotalDecreaseOfIntangibleAssets contextRef="c10" decimals="-3" unitRef="u1"&gt;905000&lt;/e:ReversalOfAmortisationOnTotalDecreaseOfIntangibleAssets&gt;</t>
  </si>
  <si>
    <t>TSABY</t>
  </si>
  <si>
    <t>&lt;e:ReversalOfAmortisationOnDisposalsOfBuildingsIncludingLand contextRef="c10" decimals="-3" unitRef="u1"&gt;905000&lt;/e:ReversalOfAmortisationOnDisposalsOfBuildingsIncludingLand&gt;</t>
  </si>
  <si>
    <t>TSUBG</t>
  </si>
  <si>
    <t>&lt;e:ReversalOfAmortisationOnDisposalOfLandNotBuiltUponIncludingLand contextRef="c10" decimals="-3" unitRef="u1"&gt;905000&lt;/e:ReversalOfAmortisationOnDisposalOfLandNotBuiltUponIncludingLand&gt;</t>
  </si>
  <si>
    <t>TSVHP</t>
  </si>
  <si>
    <t>&lt;e:ReversalOfAmortisationOnDisposalsOfRoadsHarboursSquaresAndSimilarIncludingLand contextRef="c10" decimals="-3" unitRef="u1"&gt;905000&lt;/e:ReversalOfAmortisationOnDisposalsOfRoadsHarboursSquaresAndSimilarIncludingLand&gt;</t>
  </si>
  <si>
    <t>TFEGT</t>
  </si>
  <si>
    <t>&lt;e:ReversalOfAmortisationOnTotalDecreaseOfRealEstate contextRef="c10" decimals="-3" unitRef="u1"&gt;905000&lt;/e:ReversalOfAmortisationOnTotalDecreaseOfRealEstate&gt;</t>
  </si>
  <si>
    <t>TSTAM</t>
  </si>
  <si>
    <t>&lt;e:ReversalOfAmortisationOnDisposalsOfProductionMachineryAndEquipment contextRef="c10" decimals="-3" unitRef="u1"&gt;905000&lt;/e:ReversalOfAmortisationOnDisposalsOfProductionMachineryAndEquipment&gt;</t>
  </si>
  <si>
    <t>TSADI</t>
  </si>
  <si>
    <t>&lt;e:ReversalOfAmortisationOnDisposalsOfOthePlantOperatingAssetsFixturesAndFurniture contextRef="c10" decimals="-3" unitRef="u1"&gt;905000&lt;/e:ReversalOfAmortisationOnDisposalsOfOthePlantOperatingAssetsFixturesAndFurniture&gt;</t>
  </si>
  <si>
    <t>TADRT</t>
  </si>
  <si>
    <t>&lt;e:ReversalOfAmortisationOnTotalDecreaseOfMachineryPlantAndEquipment contextRef="c10" decimals="-3" unitRef="u1"&gt;905000&lt;/e:ReversalOfAmortisationOnTotalDecreaseOfMachineryPlantAndEquipment&gt;</t>
  </si>
  <si>
    <t>AFBT</t>
  </si>
  <si>
    <t>&lt;e:TotalDisposalsOfAssets contextRef="c10" decimals="-3" unitRef="u1"&gt;905000&lt;/e:TotalDisposalsOfAssets&gt;</t>
  </si>
  <si>
    <t>&lt;!--Context_Duration--&gt;</t>
  </si>
  <si>
    <t>&lt;context id="c10"&gt;</t>
  </si>
  <si>
    <t>&lt;entity&gt;</t>
  </si>
  <si>
    <t>&lt;identifier scheme="http://www.dcca.dk/cvr"&gt;27010768&lt;/identifier&gt;</t>
  </si>
  <si>
    <t>&lt;/entity&gt;</t>
  </si>
  <si>
    <t>&lt;period&gt;</t>
  </si>
  <si>
    <t>&lt;startDate&gt;2013-01-01&lt;/startDate&gt;</t>
  </si>
  <si>
    <t>&lt;endDate&gt;2013-12-31&lt;/endDate&gt;</t>
  </si>
  <si>
    <t>&lt;/period&gt;</t>
  </si>
  <si>
    <t>&lt;/context&gt;</t>
  </si>
  <si>
    <t>&lt;!--Context_Instant_pre--&gt;</t>
  </si>
  <si>
    <t>&lt;context id="c11"&gt;</t>
  </si>
  <si>
    <t>&lt;instant&gt;2013-01-01&lt;/instant&gt;</t>
  </si>
  <si>
    <t>&lt;!--Context_Instant--&gt;</t>
  </si>
  <si>
    <t>&lt;context id="c12"&gt;</t>
  </si>
  <si>
    <t>&lt;instant&gt;2013-12-31&lt;/instant&gt;</t>
  </si>
  <si>
    <t>&lt;!--DKK 1000--&gt;</t>
  </si>
  <si>
    <t>&lt;unit id="u1"&gt;</t>
  </si>
  <si>
    <t>&lt;measure&gt;iso4217:DKK&lt;/measure&gt;</t>
  </si>
  <si>
    <t>&lt;/unit&gt;</t>
  </si>
  <si>
    <t>&lt;/xbrl&gt;</t>
  </si>
  <si>
    <t>Test A/S</t>
  </si>
  <si>
    <t>DST</t>
  </si>
  <si>
    <r>
      <t xml:space="preserve">Dato for godkendelse af årsrapporten: </t>
    </r>
    <r>
      <rPr>
        <b/>
        <sz val="11"/>
        <rFont val="Calibri"/>
        <family val="2"/>
      </rPr>
      <t>ÅÅÅÅ-MM-DD</t>
    </r>
  </si>
  <si>
    <t>Regnskabsstatistik</t>
  </si>
  <si>
    <t>Årets resultat (+/-)</t>
  </si>
  <si>
    <t>Profit or loss for the year (+/-)</t>
  </si>
  <si>
    <t>Ordinært resultat, før skat (+/-)</t>
  </si>
  <si>
    <t>Profit or loss before tax (+/-)</t>
  </si>
  <si>
    <t>Tab på debitorer (konstaterede tab og ændringer i hensættelse) (+/-)</t>
  </si>
  <si>
    <t>Profit retained (+) or loss sustained (-)</t>
  </si>
  <si>
    <t>Egenkapital ultimo (+/-)</t>
  </si>
  <si>
    <t>DKK</t>
  </si>
  <si>
    <t xml:space="preserve"> 1000--&gt;</t>
  </si>
  <si>
    <t>test@test.dk</t>
  </si>
  <si>
    <t>Figur A</t>
  </si>
  <si>
    <t>Figure A</t>
  </si>
  <si>
    <t>Arbejde udført for egen regning og opført under aktiver som tilgang</t>
  </si>
  <si>
    <t>Eksterne omkostninger i øvrigt (bortset fra poster af sekundær karakter)
• Udgifter til køretøjer, reparation, vedligeholdelse, rengøring, uddannelse, arbejdstøj, kontorartikler, telefon, revisor , forsikringer ol.</t>
  </si>
  <si>
    <t>Sekundære omkostninger
•Tab af salg af immaterielle og materielle anlægsafgifter, udgifter til erstatninger ol.</t>
  </si>
  <si>
    <t>Tilgang af Erhvervede koncessioner, patenter, licenser, varemærker samt lignende rettigheder til kostpris</t>
  </si>
  <si>
    <t>Tilgang af Immaterialle aktiver under udvikling</t>
  </si>
  <si>
    <t>Tilgang/Køb af ubebyggede grunde</t>
  </si>
  <si>
    <t>Tilgang af produktionsanlæg og maskiner
• Bemærk, at overførsel fra posten Aktiver under opførelse er ikke en tilgang</t>
  </si>
  <si>
    <t>Disposals of production machinery and equipment (cost value)</t>
  </si>
  <si>
    <t>Tilbageførte afskrivninger immaterielle anlægsaktiver i alt
(pkt.91+92+93+94)</t>
  </si>
  <si>
    <t>Tilbageførte afskrivninger på grunde og bygninger i alt
(pkt.96+97+98)</t>
  </si>
  <si>
    <t>Tilbageførte afskrivninger på driftsmidler i alt
(pkt. 100+101)</t>
  </si>
  <si>
    <t>Immaterielle anlægsaktiver i alt
(pkt. 62+63+64+65+66)</t>
  </si>
  <si>
    <t>Fast ejendom i alt
(pkt. 68+69+70+71+72)</t>
  </si>
  <si>
    <t>Driftsmidler i alt
(pkt. 74+75)</t>
  </si>
  <si>
    <t>Tilgang i alt
(pkt. 67+73+76+77)</t>
  </si>
  <si>
    <t>Other operating income
• Income not related to the primary operating business</t>
  </si>
  <si>
    <t xml:space="preserve">Andre driftsindtægter 
</t>
  </si>
  <si>
    <t>Køb af underentrepriser/underleverandører</t>
  </si>
  <si>
    <t>Omkostninger til husleje (ekskl. varme og el)</t>
  </si>
  <si>
    <t>Rent paid (excl. heating bill)</t>
  </si>
  <si>
    <t>Omkostninger til anskaffelse af småinventar/driftsmidler med kort levetid</t>
  </si>
  <si>
    <t xml:space="preserve">Omkostninger til langtidsleje og operationel leasing
</t>
  </si>
  <si>
    <t xml:space="preserve">Eksterne omkostninger i øvrigt (bortset fra poster af sekundær karakter)
</t>
  </si>
  <si>
    <t xml:space="preserve">Lønninger og gager
</t>
  </si>
  <si>
    <t>Wages and salaries, total</t>
  </si>
  <si>
    <t>Pension costs, total</t>
  </si>
  <si>
    <t xml:space="preserve">Other social security costs
</t>
  </si>
  <si>
    <t>Andre omkostninger til social sikring</t>
  </si>
  <si>
    <t xml:space="preserve">Nedskrivninger af omsætningsaktiver (bortset fra finansielle omsætningsaktiver)
</t>
  </si>
  <si>
    <t xml:space="preserve">Sekundære omkostninger
</t>
  </si>
  <si>
    <t xml:space="preserve">Renteindtægter o.l. af finansielle anlægsaktiver og omsætningsaktiver
</t>
  </si>
  <si>
    <t xml:space="preserve">Nedskrivning af finansielle anlægs- og omsætningsaktiver
</t>
  </si>
  <si>
    <t>Depreciation and amortisation of tangible and intangible fixed assets</t>
  </si>
  <si>
    <t>Medtages: 
• Omkostninger for egen regning til materialer, egne lønninger m.v. til forbedring af egne bygninger, maskiner, udvikling af software o.l. 
Medtages ikke: 
• Køb af andres forbedring af virksomhedens bygninger, maskiner, udvikling af software o.l.</t>
  </si>
  <si>
    <t xml:space="preserve">Udfyld indberetningsskemaet i fanen " Regnskabsstatistik"  indberetningsskemaet. Alle de grå felter skal udfyldes for, at indberetningen er korrekt. </t>
  </si>
  <si>
    <t>1. Dan og gem XBRL fil</t>
  </si>
  <si>
    <t>2.1 Virk.dk - Regnskabsstatistik</t>
  </si>
  <si>
    <r>
      <t xml:space="preserve"> </t>
    </r>
    <r>
      <rPr>
        <b/>
        <i/>
        <sz val="11"/>
        <rFont val="Calibri"/>
        <family val="2"/>
      </rPr>
      <t xml:space="preserve">Regnskabsstatistik til Danmarks Statistik </t>
    </r>
  </si>
  <si>
    <t>2.2 Upload XBRL fil</t>
  </si>
  <si>
    <t>2.3 Test XBRL fil og indsend indberetning</t>
  </si>
  <si>
    <t>3. Kvittering</t>
  </si>
  <si>
    <t>2. Start</t>
  </si>
  <si>
    <t>3. Receipt</t>
  </si>
  <si>
    <t>Læs venligst Start-siden grundigt.</t>
  </si>
  <si>
    <t xml:space="preserve">Arket " Regnskabsstatistik" viser indberetningsskemaet. 
Alle de grå felter skal udfyldes for, at indberetningen er korrekt. </t>
  </si>
  <si>
    <t>Hvis du ikke har tal for en given post, skrives et "0".</t>
  </si>
  <si>
    <t>Årets resultat (+/-)
(pkt. 24-25)</t>
  </si>
  <si>
    <t>This Excel contain the following worksheets:</t>
  </si>
  <si>
    <t>Purpose</t>
  </si>
  <si>
    <t>Formål</t>
  </si>
  <si>
    <t>• The employers' contribution to ATP, AER, BST etc. paid by the Company 
• Cost of employee insurance eg. health- and life insurances etc.</t>
  </si>
  <si>
    <t>Payments for temporary workers provided from another enterprise (e.g. temp agencies)</t>
  </si>
  <si>
    <t>Ordinary write-offs in respect to debtors (+/-)</t>
  </si>
  <si>
    <t>• Arbejdsgiverens bidrag til ATP, AER, BST etc. og personaleforsikringer i form af syge-, arbejdsskade- ulykkes og livsforsikringer mm.</t>
  </si>
  <si>
    <t>Impairment of tangible and intangible fixed assets</t>
  </si>
  <si>
    <t xml:space="preserve">Intangible fixed assets </t>
  </si>
  <si>
    <t>Tilgang af ombygning af bygninger til kostpris
Medtages ikke:
• Omkostninger til ombygning af lejede lokaler angives i pkt. 75
• Bemærk, at overførsel fra posten: Aktiver under opførelse ikke er en tilgang</t>
  </si>
  <si>
    <t>Work performed for own account and capitalised as fixed asset</t>
  </si>
  <si>
    <t xml:space="preserve">Arbejde udført for egen regning og opført under aktiver som tilgang
</t>
  </si>
  <si>
    <t>Forbrug af varer (materialer)</t>
  </si>
  <si>
    <t xml:space="preserve">Renteomkostninger o.l. af finansielle anlægsaktiver og omsætningsaktiver
</t>
  </si>
  <si>
    <t xml:space="preserve">Excel-arket indeholder følgende faner: </t>
  </si>
  <si>
    <t>Arket "XBRL" viser posterne, som de ser ud, når de er i XBRL-format.</t>
  </si>
  <si>
    <t>6. ¨FAQ¨: Q&amp;A</t>
  </si>
  <si>
    <t>XBRL-filen til Danmarks Statistik er lavet med en anden taksonomi end XBRL-filen til Erhvervsstyrelsen og indeholder fortrolige oplysninger, som ikke er tilgængelig i det officielle regnskab.</t>
  </si>
  <si>
    <t>Vejledning i XBRL-upload</t>
  </si>
  <si>
    <t xml:space="preserve">Regnskabsstatistik </t>
  </si>
  <si>
    <t>Regnskabsstatistik 2024</t>
  </si>
  <si>
    <t>2024-01-01</t>
  </si>
  <si>
    <t>2025-05-01</t>
  </si>
  <si>
    <t>Indberetningen skal indeholde regnskabsdata for det udtrukkede cvr nr., indtast i højre kolonne (grå felter). 
Hvis jeres firma er et moderselskab, skal I kun indtaste oplysninger om moderselskabet, ikke hele koncernen.
Pkt.19 til 60, skal stemme overens med den officielle Årsrapport.</t>
  </si>
  <si>
    <t>The report must contain accounting data for the selected CVR-number - specify in the column to the right (grey cell).
If the company is a parent company, you should only report data for the parent company - not consolidated financial data and not for the whole group.
Item no. 19 to 60 must correspond with the official Annual Financial Report.</t>
  </si>
  <si>
    <t>Revenue (excluding discounts, VAT and excise duties)</t>
  </si>
  <si>
    <t xml:space="preserve">Include: 
• Costs at your own expense for materials, own salaries, etc. to improve your buildings, machinery, software development, etc.
Do not include: 
• Costs of materials or salaries for development and improvement made by others, to the company's buildings, machinery, software development, etc.
</t>
  </si>
  <si>
    <t>Medtages: 
• Indtægt, som ikke angår den egentlige drift, fx lejeindtægter og gevinst ved salg af immaterielle og materielle anlægsaktiver.
• Refunderede syge- og barselsdagpenge eller løntilskud til fx elever samt viderefaktureret løn.
Medtages ikke:
• Tab, som ikke angår den egentlige drift, fx. tab ved salg af immaterielle og materielle anlægsaktiver eller negative lejeindtægter angives under pkt. 18.</t>
  </si>
  <si>
    <t xml:space="preserve">Include: 
• Non-operating income, e.g. rental income and profit on the sale of tangible and intangible fixed assets.
• Reimbursed sickness and maternity benefits or wage subsidies for, e.g. apprentices, as well as reinvoiced salaries. 
Do not include: 
• Losses that are not related to the primary operating business, e.g. loss on the sale of tangible and intangible fixed assets or negative rental income (specified under item. 18). 
</t>
  </si>
  <si>
    <t>Purchases of goods (materials)</t>
  </si>
  <si>
    <t>Medtages: 
• Færdigvarer/råvarer og hjælpemidler inkl. fragt og told. Fratræk prisnedslag, godtgørelser, kontantrabatter og bonus.
• Kun for TRANSPORTBRANCHEN: medtag brændstof til fly/færger/busser/lastbiler.
Medtages ikke:
• Løn (pkt. 12).
• Køb af underentreprise (pkt. 5) som f.eks. fremmed kørsel.
• Andre omkostninger, der kan henføres til vikaromkostninger (pkt. 8), leasing (pkt. 9), småanskaffelser (pkt. 7), eller reparationer og forsikringer o.l. (pkt. 11).</t>
  </si>
  <si>
    <r>
      <t xml:space="preserve">Include: 
• Finished goods/raw materials and consumables incl. freight and customs. Deduct price reductions, allowances, cash discounts and bonuses.
</t>
    </r>
    <r>
      <rPr>
        <b/>
        <sz val="11"/>
        <rFont val="Calibri"/>
        <family val="2"/>
      </rPr>
      <t xml:space="preserve">• </t>
    </r>
    <r>
      <rPr>
        <sz val="11"/>
        <rFont val="Calibri"/>
        <family val="2"/>
        <scheme val="minor"/>
      </rPr>
      <t xml:space="preserve">TRANSPORTATION INDUSTRY only: fuel for aircraft/ferries/busses/trucks.
Do not include: 
• Wages (item no. 12).
• Purchase of subcontracting (item no. 5), such as outsourced transport.
• Other costs related to temporary workers (item no. 8), leasing (item no. 9), minor equipment (item no. 7), repairs, insurance etc. (item no. 11).
</t>
    </r>
  </si>
  <si>
    <t>Køb af andres arbejde i forbindelse med virksomhedens primære drift (fremmed arbejde).
• Omkostninger til andres bearbejdning af virksomhedens råmaterialer og halvfabrikata.
• Omkostninger til arbejder, som er udført af underentreprenører/underleveandører.
fx. transportbranchen: omkostninger til andre vognmænd, fragtfirmaer o.l.</t>
  </si>
  <si>
    <t xml:space="preserve">Purchase of work performed by others in connection with the primary operating business (contract work).
• Costs for processing of the company’s raw materials and semi-finished products, by others.
• Cost of work performed by subcontractors/sub-suppliers, e.g. for the transportation industry: costs of other hauliers, freight companies etc. 
</t>
  </si>
  <si>
    <t>Omfatter kun udgifter til lejeforhold såsom: 
• Husleje. 
• Arealleje.
• Lagerleje (kun for opbevaringsvirksomheder). 
• Garageleje (kun for transportvirksomheder).
Medtages ikke: 
• Varme og energiforbrug (pkt. 11).
• Andre lokaleomkostninger, fx fællesomkostninger (pkt. 11).</t>
  </si>
  <si>
    <t xml:space="preserve">Includes only expenses related to tenancy, such as: 
•  Rent.
• Space rent.
• Warehouse rent (only applies to storage companies).
• Garage rent (only applies to transportation industry). 
Do not include: 
• Heating and energy consumption (item no. 11). 
• Other facility costs, e.g. common costs (item no. 11).
</t>
  </si>
  <si>
    <t xml:space="preserve">Small/minor equipment and fixtures costs, not capitalised </t>
  </si>
  <si>
    <t>• Udgifter til anskaffelser, der udgiftsføres fuldt ud over resultatopgørelsen i købsåret, dvs. straksafskrives.</t>
  </si>
  <si>
    <t>Acquisition costs that are fully expensed through the income statement in the year of purchase, i.e. immediately amortised.</t>
  </si>
  <si>
    <t>Medtages: 
• Lejet arbejdskraft fra anden virksomhed fx. vikarbureauer.
• Lejet arbejdskraft internt i koncernen.
• Løn til medarbejdere i udenlandske filialer.
Medtages ikke:  
•  Kun for vikarbureauer: omkostninger til løn, hvis virksomhedens prmære driftsaktivet er udlejning af vikarer (angives i pkt 12,13 og 14).</t>
  </si>
  <si>
    <t>Include: 
• Hired labour from another company, e.g. temp agencies.
• Hired labour from associated or affiliated companies within the group. 
• Payments for employees (non DK-based) in foreign branches.
Do not include: 
• For temp agencies only: wage and salary costs, if the company’s primary operating business is the hiring of temporary workers (specified under items no. 12, 13 and 14).</t>
  </si>
  <si>
    <t>Som ikke er IFRS16 leasing.</t>
  </si>
  <si>
    <t>But not cost related to IFRS16 leasing.</t>
  </si>
  <si>
    <t>• Konstaterede tab.
• Hensættelser til imødegåelse af tab på debitorer.
• Regulering af hensættelse til tab på debitorer (deriblandt tilbageførsel af tidligere hensættelser).</t>
  </si>
  <si>
    <t>• Established losses on debtors.
• Provisions to cover losses on receivables.
• Adjustment of provisons for losses on debtors including reversal of previous provisions (-).</t>
  </si>
  <si>
    <t>Other external costs (excluding items of secondary nature)</t>
  </si>
  <si>
    <t>Udgifter til køretøjer, reparation, vedligeholdelse, rengøring, uddannelse, arbejdstøj, kontorartikler, telefon, revisor , forsikringer o.l.</t>
  </si>
  <si>
    <t xml:space="preserve">Vehicle expenses, repairs, maintenance, royalties, licences, training, work clothes, office supplies, telephone, insurance etc. and services such as accountants and lawyers. </t>
  </si>
  <si>
    <t>Refusioner og viderefaktureret løn fratrækkes ikke og anføres i pkt. 3 som anden driftsindtægt.
Medtages: 
•  De samlede lønninger  (herunder produktionsløn, samt gager og vederlag til arbejdere, funktionærer, direktion og bestyrelse, inkl. ferieløn og godtgørelse, overtidsbetalinger, løntillæg i form af gratis ydelser), løn under sygdom eller graviditet og diverse bonusordninger.
Medtages ikke: 
• Løn til vikarer, der aflønnes af andre virksomheder, som f.eks. vikarbureauer (angives i pkt. 8).
• Underentrepriser/fremmed arbejde (se pkt. 5).</t>
  </si>
  <si>
    <t>Include: 
• Total wages and salaries (including production wages and salaries, as well as wages and salaries of labourers, salaried employees, management and directors, including holiday pay and allowances, overtime payments, salary supplements in the form of free services, sick pay or pregnancy pay and various bonus schemes). 
Do not include:   
• Wages for temporary workers paid by other companies, such as temp agencies (added to item no. 8).
• Subcontracting/contract work (added to item no. 5).</t>
  </si>
  <si>
    <t>• Arbejdsgiverens bidrag til de ansattes pensionsordninger i form af overenskomstaftale pensionsordninger, firmapensionordninger o.l.
• Pensionsudbetalinger til fratrådte medarbejdere.</t>
  </si>
  <si>
    <t>• The employer's contribution to the employees'  pension schemes eg. Company pension schemes, collective agreement pension schemes etc.
• Pension payments to retired employees.</t>
  </si>
  <si>
    <t>Medtages: 
• Årets afskrivninger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t>
  </si>
  <si>
    <t xml:space="preserve">Include: 
• Depreciation and amortisation for the year on tangible (buildings, installations, machinery and equipment, transport and other operating equipment) and intangible fixed assets (acquired goodwill, know-how and capitalised rationalisation and development costs).
Do not include: 
• Small/minor equipment and fixtures costs (added to item no. 7).
</t>
  </si>
  <si>
    <t xml:space="preserve">Medtages: 
• Årets nedskrivninger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
</t>
  </si>
  <si>
    <t xml:space="preserve">Include: 
• Impairment losses for the year on tangible (buildings, installations, machinery and equipment, transport and other operating equipment) and intangible fixed assets (acquired goodwill, know-how and capitalised rationalisation and development costs).
Do not include: 
• Small/minor equipment and fixtures costs (added to item no. 7).
</t>
  </si>
  <si>
    <t xml:space="preserve">Write downs of current assets (other than current financial assets)
</t>
  </si>
  <si>
    <t>Medtages: 
• Nedskrivninger, der er unormale med hensyn til størrelse eller firmaets forhold i øvrigt. Fx tab på varebeholdninger og debitorer under firmaets i øvrigt uændrede drift.
Medtages ikke:
• Tab grundet strukturændringer - fx. fusioner, angives under pkt. 11. 
• Finansielle nedskrivninger angives under pkt. 22.</t>
  </si>
  <si>
    <t xml:space="preserve">Include: 
• Write-downs that are abnormal in terms of the size or other circumstances in the company, e.g. losses on inventories and debtors during the company’s, otherwise unchanged, operations. 
Do not include: 
• Losses due to structural changes, e.g. losses due to structural changes such as mergers, must be added to item no. 11. 
• Financial write-downs must be added to item no. 22. 
</t>
  </si>
  <si>
    <t>• Tab af salg af immaterielle og materielle anlægsafgifter, udgifter til erstatninger o.l.
• Udgifter på omsætningsejendomme (hvis ejendomme ikke er primær driftsaktivitet). Indtægt angives i pkt. 3.</t>
  </si>
  <si>
    <t xml:space="preserve">• Loss from sale of intangible and tangible fixed assets, compensation expenses, etc.
• Operating expenses for properties that are rented out, if it is not the primary operating business. Income from such must be added to item no. 3. </t>
  </si>
  <si>
    <t>Indtægter af kapitalandele og øvrigt udbytte af finansielle anlægsaktiver</t>
  </si>
  <si>
    <t xml:space="preserve">Income from equity investments and other dividends from financial assets. 
</t>
  </si>
  <si>
    <t>Overskud, udbytte, royalties og opskrivninger (værdireguleringer).
Medtages ikke: 
• Renteindtægter angives i pkt 21.
• Negativt udbytte eller værdiregulering angives i pkt. 22 (fx nedskrivninger).
• Renteindtægter fra tilgodehavende i tilknyttede eller associerede selskaber angives i pkt. 22.</t>
  </si>
  <si>
    <t>Profits, dividends, royalties and revaluations (value adjustments). 
Do not include:
• Interest income (added to item no. 21).  
• Negative dividends or value adjustments (added to item no. 22, e.g. write-downs).
• Interest income from receivables in affiliated or associated companies (added to item no. 22).</t>
  </si>
  <si>
    <t xml:space="preserve">Interest income and other income from financial fixed assets and current assets
</t>
  </si>
  <si>
    <t>• Af tilgodehavende, obligationer samt andre værdipapirer og likvide beholdninger.</t>
  </si>
  <si>
    <t xml:space="preserve">• From receivables, bonds and other securities, as well as cash and cash equivalents.
</t>
  </si>
  <si>
    <t xml:space="preserve"> Impairment of financial fixed assets and current assets
</t>
  </si>
  <si>
    <t>• Nedskrivninger, hvor aktivets værdi permanent antages at være lavere end  anskaffelses- eller kostprisen ( fx negativ udbytte og negativ værdiregulering).</t>
  </si>
  <si>
    <t xml:space="preserve">• Impairment losses where the value of the asset is permanently assumed to be lower than the acquisition and cost price (e.g. negative dividends and negative value adjustments).
</t>
  </si>
  <si>
    <t>Interest costs etc. of financial fixed assets and current assets</t>
  </si>
  <si>
    <t>• Of receivables, bonds and other securities as well as cash and cash equivalents.</t>
  </si>
  <si>
    <r>
      <rPr>
        <sz val="11"/>
        <rFont val="Calibri"/>
        <family val="2"/>
      </rPr>
      <t>Corporation tax</t>
    </r>
    <r>
      <rPr>
        <sz val="11"/>
        <rFont val="Calibri"/>
        <family val="2"/>
        <scheme val="minor"/>
      </rPr>
      <t xml:space="preserve"> etc. on ordinary profit/loss(+/-)</t>
    </r>
  </si>
  <si>
    <t>Dividends to shareholders and similar payments to owners, including extraordinary dividends</t>
  </si>
  <si>
    <t>Equity, at the end of the year (+/-)</t>
  </si>
  <si>
    <t>Investments only include assets intended for the company's continuing ownership or use.</t>
  </si>
  <si>
    <t>Additions</t>
  </si>
  <si>
    <t>State additions at cost value, i.e. the value before any accounting and financial adjustments (e.g. depreciation, capital losses and government subsidies).
Please note that you must only report additions for this financial year.
Do not include transfers to assets, when they are related to the completion of projects in progress.</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</si>
  <si>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småinventar/driftsmidler, der straks-udgiftsføres i resultatopgørelsen.
• TIl-og afgang i anlægsaktiverne i forbindelse med fusion/spaltning skal ikke medtages.
• Til- og afgang af IFRS16 aktiver.</t>
  </si>
  <si>
    <t>Include: 
• Capitalised costs for own production/manufacture of both tangible and intangible assets.
• The acquisition cost of lease assets, if the company has entered into new financial leasing contracts, during the reporting year (except for IFRS 16 leases).
Do not include: 
• Purchase of land or construction costs of new buildings, intended for resale.
• Small/minor equipment and fittings costs, not capitalised.
• Additions and disposals to/of fixed assets, in connection with mergers/divisions.
• Additions and disposals to/of fixed assets, according to the IFRS 16-standard.</t>
  </si>
  <si>
    <t>Tilgang af Færdiggjorte udviklingsprojekter til kostpris
• Bemærk at overførsel fra posten immaterielle aktiver under udvikling ikke er en tilgang.</t>
  </si>
  <si>
    <t>Additions to completed development projects, at cost value
• Note that transfers from item no. 66, Intangible assets under development, are not an addition.</t>
  </si>
  <si>
    <t>Tilgang af Erhvervede koncessioner, patenter, licenser, varemærker samt lignende rettigheder til kostpris
• Bemærk at overførsel fra posten immaterielle aktiver under udvikling ikke er en tilgang.</t>
  </si>
  <si>
    <t>Additions to acquired licences, patents and similar rights, at cost value
• Note that transfers from item no. 66, Intangible assets under development, are not an addition.</t>
  </si>
  <si>
    <t>Tilgang af Software til kostpris
• Bemærk at overførsel fra posten immaterielle aktiver under udvikling ikke er en tilgang.</t>
  </si>
  <si>
    <t>Additions to software, at cost value
• Note, that transfers from item no. 66, Intangible assets in progress, are not an addition.</t>
  </si>
  <si>
    <t>Tilgang af Goodwill
• Bemærk at overførsel fra posten immaterielle aktiver under udvikling ikke er en tilgang.</t>
  </si>
  <si>
    <t>Additions to goodwill
• Note, that transfers from item no. 66, Intangible assets in progress, are not an addition.</t>
  </si>
  <si>
    <t>Additions to intangible assets in progress</t>
  </si>
  <si>
    <t>Tilgang/Køb af eksisterende bygninger (inkl. grundværdi)
• Bemærk, at overførsel fra posten: Aktiver under opførelse ikke er en tilgang.</t>
  </si>
  <si>
    <t xml:space="preserve">Additions to/Purchases of existing buildings (incl. land value. )
• Note that transfers from item no. 77, Tangible assets in progress, are not an addition. </t>
  </si>
  <si>
    <t>Tilgang af opførelsesudgifter for nybygninger (ekskl. grunde)
• Bemærk, at overførsel fra posten: Aktiver under opførelse ikke er en tilgang.</t>
  </si>
  <si>
    <t xml:space="preserve">Additions to construction costs of new buildings (excl. land)
• Note that transfers from item no. 77, Tangible assets in progress, are not an addition. </t>
  </si>
  <si>
    <t xml:space="preserve">Additions to/Purchases of undeveloped land
</t>
  </si>
  <si>
    <t xml:space="preserve">Additions to refurbishment of buildings, at cost value
Do not include: 
• Leasehold refurbishment costs (added to item no. 75).
• Note that transfers from item no. 77, Tangible assets in progress, are not an addition. </t>
  </si>
  <si>
    <t>Tilgang af veje, havne, pladser o.l. til kostpris
• Bemærk, at overførsel fra posten ¨Aktiver under opførelse¨ ikke er en tilgang.</t>
  </si>
  <si>
    <t xml:space="preserve">Additions to roads, harbours, squares, etc., at cost value
• Note that transfers from item no. 77, Tangible assets in progress, are not an addition. </t>
  </si>
  <si>
    <t>Tilgang af produktionsanlæg og maskiner
• Bemærk, at overførsel fra posten: Aktiver under opførelse ikke er en tilgang.</t>
  </si>
  <si>
    <t xml:space="preserve">Additions to plant and machinery
• Note that transfers from item no. 77, Tangible assets in progress, are not an addition. </t>
  </si>
  <si>
    <t xml:space="preserve">Tilgang af andre anlæg, driftsmateriel og inventar til kostpris 
(Inkl. omkostninger til inventar i, og ombygning af lejede lokaler).
• Bemærk, at overførsel fra posten: Aktiver under opførelse ikke er en tilgang
</t>
  </si>
  <si>
    <t xml:space="preserve">Additions to other fixtures and fittings, tools and equipment, at cost value
Incl. leasehold improvements costs.
• Note that transfers from item no. 77, Tangible assets in progress, are not an addition. </t>
  </si>
  <si>
    <t>Additions to tangible assets in progress and prepayments</t>
  </si>
  <si>
    <t>Additions, total</t>
  </si>
  <si>
    <t>Disposals (at book value)</t>
  </si>
  <si>
    <t>Under afgang anføres afgangen af aktiver i kostpriser samt de tilbageførte afskrivninger/nedskrivninger i forbindelse med årets afgang.</t>
  </si>
  <si>
    <t>Disposals must include the disposal of assets at cost value and the reversed depreciation, amortisation and impairment in connection with the disposals for the year.</t>
  </si>
  <si>
    <t>•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</si>
  <si>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 The value of the disposals, at cost value (items no. 79-90), including any value adjustments (revaluations). 
• The value of the reversed depreciation, amortisation and impairment on disposals for the year (items no. 91-102), including any value adjustments (write-downs). 
Note that transfers from projects under development to other fixed assets are not actual disposals and should therefore not be included. 
Reversed depreciation cannot exceed the cost value.</t>
  </si>
  <si>
    <t>Disposals of intangible assets</t>
  </si>
  <si>
    <t>Disposals of completed development projects, at cost value</t>
  </si>
  <si>
    <t>Disposals of concessions, patents, licences, trademarks, and 
other similar rights, at cost value</t>
  </si>
  <si>
    <t>Disposals of software, at cost value</t>
  </si>
  <si>
    <t>Disposals of goodwill, at cost value</t>
  </si>
  <si>
    <r>
      <t xml:space="preserve">Disposals of intangible assets, at cost value, total
</t>
    </r>
    <r>
      <rPr>
        <sz val="11"/>
        <rFont val="Calibri"/>
        <family val="2"/>
      </rPr>
      <t>(items no. 79+80+81+82)</t>
    </r>
  </si>
  <si>
    <t>Disposals of land and buildings</t>
  </si>
  <si>
    <t>Disposals of existing buildings (incl. land value), at cost value</t>
  </si>
  <si>
    <t>Disposals of undeveloped land, at cost value</t>
  </si>
  <si>
    <t>Disposals of roads, harbours, squares, etc., at cost value</t>
  </si>
  <si>
    <r>
      <t xml:space="preserve">Disposals of land and buildings, at cost value, total
</t>
    </r>
    <r>
      <rPr>
        <sz val="11"/>
        <rFont val="Calibri"/>
        <family val="2"/>
      </rPr>
      <t>(items no. 84+85+86)</t>
    </r>
  </si>
  <si>
    <t>Disposals of machinery, plant and equipment</t>
  </si>
  <si>
    <t>Disposals of plant and machinery, at cost value</t>
  </si>
  <si>
    <r>
      <t>Afgang af andre anlæg, driftsmateriel og inventar til kostpris, 
Inkl.</t>
    </r>
    <r>
      <rPr>
        <sz val="11"/>
        <rFont val="Calibri"/>
        <family val="2"/>
      </rPr>
      <t xml:space="preserve"> afgang af inventar i lejede lokaler.</t>
    </r>
  </si>
  <si>
    <t>Disposals of other fixtures and fittings, tools and equipment, at cost value
Including disposals of leasehold fixtures and fittings.</t>
  </si>
  <si>
    <r>
      <t xml:space="preserve">Disposals of machinery, plant and equipment, at cost value, total
</t>
    </r>
    <r>
      <rPr>
        <sz val="11"/>
        <rFont val="Calibri"/>
        <family val="2"/>
      </rPr>
      <t>(items no. 88+89)</t>
    </r>
  </si>
  <si>
    <t>Reversal of depreciation, amortisation and impairment on disposals of intangible assets</t>
  </si>
  <si>
    <t>Reversal of depreciation, amortisation and impairment on disposals of the completed development projects</t>
  </si>
  <si>
    <t>Reversal of depreciation, amortisation and impairment of the disposed concessions, patents, 
licences, trademarks and other similar rights</t>
  </si>
  <si>
    <t>Reversal of depreciation, amortisation and impairment of the disposed software</t>
  </si>
  <si>
    <t>Reversal of depreciation, amortisation and impairment of the disposed goodwill</t>
  </si>
  <si>
    <t>Reversal of depreciation, amortisation and impairment on disposals of intangible assets, total</t>
  </si>
  <si>
    <t>Reversal of depreciation, amortisation and impairment on disposals of land and buidlings</t>
  </si>
  <si>
    <t>Reversal of depreciation, amortisation and impairment of the disposed buildings</t>
  </si>
  <si>
    <t>Reversal of depreciation, amortisation and impairment of the disposed undeveloped land</t>
  </si>
  <si>
    <t>Reversal of depreciation, amortisation and impairment on disposal of roads, harbours and squares</t>
  </si>
  <si>
    <t>Reversal of depreciation, amortisation and impairment on disposals of land and buildings, total</t>
  </si>
  <si>
    <t>Reversal of depreciation, amortisation and impairment on disposals of machinery, plant and equipment</t>
  </si>
  <si>
    <t>Reversal of depreciation, amortisation and impairment of the disposed plant and machinery</t>
  </si>
  <si>
    <t>Reversal of depreciation, amortisation and impairment of the disposed other fixtures and fittings, 
tools and equipment</t>
  </si>
  <si>
    <t>Reversal of depreciation, amortisation and impairment of the disposed machinery, plant and equipment, total</t>
  </si>
  <si>
    <t>Disposals, at book value, total 
(item no. 83+87+90-95-99-102)</t>
  </si>
  <si>
    <t>Statistics Denmark</t>
  </si>
  <si>
    <r>
      <t xml:space="preserve">Date of approval of the official annual report: </t>
    </r>
    <r>
      <rPr>
        <b/>
        <sz val="11"/>
        <rFont val="Calibri"/>
        <family val="2"/>
      </rPr>
      <t>YYYY-MM-DD</t>
    </r>
  </si>
  <si>
    <t>Business accounts statistics 2024</t>
  </si>
  <si>
    <t xml:space="preserve">Business accounts statistics </t>
  </si>
  <si>
    <t>Please read the ¨Start - Guide¨ thoroughly.</t>
  </si>
  <si>
    <t>The "Regnskabsstatistik" worksheet contains the reporting form.  
All of the gray cells must be filled in for the report to be valid.</t>
  </si>
  <si>
    <t>All amounts must be written in whole 1.000 and must not contain any decimals.</t>
  </si>
  <si>
    <t xml:space="preserve">• Only items no. 8, 19, 24-27 and item no. 55 may comtain a negative sign.  </t>
  </si>
  <si>
    <t xml:space="preserve">• Some validations have been built into the cells. If a cell turns red, it is due to either incorrect signs or decimals in the cell. 
Therefore, please dounle-check numbers you have entered. </t>
  </si>
  <si>
    <t xml:space="preserve">Posterne skrives i hele 1.000 kroner og må ikke indeholde decimaler - i eksemplet er anvendt DKK. </t>
  </si>
  <si>
    <t>1. ¨Start-guide¨: Her finder du en forside med oversigt og generelle råd vedrørende Regnskabsstatistikken.</t>
  </si>
  <si>
    <t xml:space="preserve">1. ¨Start-guide¨: Here you will find a cover page with an overview and general guidence regarding Business accounts statistics. </t>
  </si>
  <si>
    <t>2. ¨Regnskabsstatistik¨: Her indtaster du selve indberetningen.
• Hvis du kopierer og indsætter tal, indsæt kun tal uden formatering.</t>
  </si>
  <si>
    <t>2. ¨Regnskabsstatistik¨: This is where you enter the data. 
• If you copy and paste numbers from a different source, make sure to remove any formatting.</t>
  </si>
  <si>
    <t>3. ¨REGN Information¨: Denne fane indeholder en mere detaljeret oversigt over de enkelte poster, som vi efterspørger til Regnskabsstatistikken.
-Er du i tvivl om en post, kan du ofte finde et svar her.</t>
  </si>
  <si>
    <t>3. ¨REGN Information¨: In this worksheet you can find more detailed overview of the individual items we request for the Business accounts statistics. 
- If you are in doubt about an item, you can often find an answer here.</t>
  </si>
  <si>
    <t>4. ¨XBRL¨: I denne fane ligger selve XBRL-koden. Det er her, du finder og trækker den færdige XBRL-fil, som kan bruges til at indberette til Regnskabsstatistikken.</t>
  </si>
  <si>
    <t>5. ¨XBRL upload¨: I denne fane ligger der en vejledning i, hvordan du danner og gemmer en XBRL-fil (fra fanen: ¨XBRL¨),
samt hvordan du efterfølgende indberetter til Regnskabsstatistikken med en XBRL-fil.</t>
  </si>
  <si>
    <t>If you have no income/expense to report under an item, please type a "0" in the cell.</t>
  </si>
  <si>
    <t xml:space="preserve">4. ¨XBRL¨: This worksheet contains the actual XBRL-code. This is where you find and export the completed XBRL code, which can be used to submit the report to the Business accounts statistics.  </t>
  </si>
  <si>
    <t xml:space="preserve">5. ¨XBRL upload¨: This worksheet contains instructions on how to create and save an XBRL file (from the "XBRL" worksheet), as well as how to subseqently submit to the Business accounts statistics using an XBRL file.
</t>
  </si>
  <si>
    <t>2024-12-31</t>
  </si>
  <si>
    <t>Køb af underentrepriser/underleverandører
• Køb af andres arbejde i forbindelse med virksomhedens primære drift (fremmed arbejde).</t>
  </si>
  <si>
    <t>Cost of subcontractors and other work done by others (by non-employees)
• Purchase of work performed by others in connection with the primary operating business (contract work).</t>
  </si>
  <si>
    <t>Rent paid (excl. heating bill)
• Includes expenses only related to tenancy.</t>
  </si>
  <si>
    <t>Small/minor equipment and fixtures costs, not capitalised 
• Acquisition costs that are fully expensed through the income statement in the year of purchase, i.e. immediately amortised.</t>
  </si>
  <si>
    <t xml:space="preserve">Other external costs (excluding items of secondary nature)
• Vehicle expenses, repairs, maintenance, royalties, licences, training, work clothes, office supplies, telephone, insurance etc. and services such as accountants and lawyers. </t>
  </si>
  <si>
    <t xml:space="preserve">Wages and salaries, total
• Reimbursements and re-invoiced wages are not deducted and are reported under item no. 3 as other operating income.
</t>
  </si>
  <si>
    <t>Other social security costs
• The employers' contribution to ATP, AER, BST etc. and cost of employee insurance eg. health- and life insurances etc.</t>
  </si>
  <si>
    <t>Write downs of current assets (other than current financial assets)</t>
  </si>
  <si>
    <t>Other operating expenses
• Loss from sale of intangible and tangible fixed assets, compensation expenses, etc.</t>
  </si>
  <si>
    <t>Income from equity investments and other dividends from financial assets
• Profits, dividends, royalties and revaluations (value adjustments). 
• Negative dividends or value adjustments (added to item no. 22, e.g. write-downs).</t>
  </si>
  <si>
    <t>Interest income and other income from financial fixed assets and current assets
• From receivables, bonds and other securities, as well as cash and cash equivalents.</t>
  </si>
  <si>
    <t xml:space="preserve"> Impairment of financial fixed assets and current assets
• Impairment losses where the value of the asset is permanently assumed to be lower than the acquisition and cost price (e.g. negative dividends and negative value adjustments).</t>
  </si>
  <si>
    <r>
      <rPr>
        <sz val="11"/>
        <rFont val="Calibri"/>
        <family val="2"/>
      </rPr>
      <t>Corporation tax</t>
    </r>
    <r>
      <rPr>
        <sz val="11"/>
        <rFont val="Calibri"/>
        <family val="2"/>
        <scheme val="minor"/>
      </rPr>
      <t xml:space="preserve"> etc. on ordinary profit/loss (+/-)</t>
    </r>
  </si>
  <si>
    <t xml:space="preserve">The items are further explained in "REGN Information". </t>
  </si>
  <si>
    <t>Additions to completed development projects, at cost value
• Note that transfers from item no. 66, Intangible assets under development, are not an addition.</t>
  </si>
  <si>
    <t>Additions to acquired licences, patents and similar rights, at cost value
• Note that transfers from item no. 66, Intangible assets under development, are not an addition.</t>
  </si>
  <si>
    <t>Additions to software, at cost value
• Note, that transfers from item no. 66, Intangible assets in progress, are not an addition.</t>
  </si>
  <si>
    <t>Additions to goodwill
• Note, that transfers from item no. 66, Intangible assets in progress, are not an addition.</t>
  </si>
  <si>
    <t>Intangible assets, total
(items no. 62+63+64+65+66)</t>
  </si>
  <si>
    <t xml:space="preserve">Additions to/Purchases of existing buildings (incl. land value)
• Note that transfers from item no. 77, Tangible assets in progress, are not an addition. </t>
  </si>
  <si>
    <t xml:space="preserve">Additions to construction costs of new buildings (excl. land)
• Note that transfers from item no. 77, Tangible assets in progress, are not an addition. </t>
  </si>
  <si>
    <t xml:space="preserve">Additions to/Purchases of undeveloped land
• Note that transfers from item no. 77, Tangible assets in progress, are not an addition. </t>
  </si>
  <si>
    <t xml:space="preserve">Additions to refurbishment of buildings, at cost value
Do not include: 
• Leasehold refurbishment costs (added to item no. 75).
• Note that transfers from item no. 77, Tangible assets in progress, are not an addition. </t>
  </si>
  <si>
    <t xml:space="preserve">Additions to roads, harbours, squares, etc., at cost value
• Note that transfers from item no. 77, Tangible assets in progress, are not an addition. </t>
  </si>
  <si>
    <t>Land and buildings, total
(items no. 68+69+70+71+72)</t>
  </si>
  <si>
    <t xml:space="preserve">Additions to plant and machinery
• Note that transfers from item no. 77, Tangible assets in progress, are not an addition. </t>
  </si>
  <si>
    <t xml:space="preserve">Additions to other fixtures and fittings, tools and equipment, at cost value
Incl. leasehold improvements costs.
• Note that transfers from item no. 77, Tangible assets in progress, are not an addition. </t>
  </si>
  <si>
    <t>Plant, machinery and equipment, total
(items no. 74+75)</t>
  </si>
  <si>
    <t>Additions, total
(items no. 67+73+76+77)</t>
  </si>
  <si>
    <t>Disposals must include the disposal of assets at cost value and the reversed depreciation, amortisation and impairment in connection with the disposals for the year.
• The value of the disposals, at cost value (items no. 79-90), including any value adjustments (revaluations). 
• The value of the reversed depreciation, amortisation and impairment on disposals for the year (items no. 91-102), including any value adjustments (write-downs). 
Note that transfers from projects under development to other fixed assets are not actual disposals and should therefore not be included. 
Reversed depreciation cannot exceed the cost value.</t>
  </si>
  <si>
    <t>Disposals of intangible assets, at cost value, total
(items no. 79+80+81+82)</t>
  </si>
  <si>
    <t>Disposals of land and buildings, at cost value, total
(items no. 84+85+86)</t>
  </si>
  <si>
    <t>Disposals of machinery, plant and equipment, at cost value, total
(items no. 88+89)</t>
  </si>
  <si>
    <t>Reversal of depreciation, amortisation and impairment on disposals of intangible assets, total
(items no. 91+92+93+94)</t>
  </si>
  <si>
    <t>Reversal of depreciation, amortisation and impairment on disposals of land and buildings, total
(items no. 96+97+98)</t>
  </si>
  <si>
    <t>Reversal of depreciation, amortisation and impairment of the disposed machinery, plant and equipment, total
(items no. 100+101)</t>
  </si>
  <si>
    <t>Additional questions</t>
  </si>
  <si>
    <t>Name and surname:</t>
  </si>
  <si>
    <t>Phone number:</t>
  </si>
  <si>
    <t>E-mail:</t>
  </si>
  <si>
    <t>Contact person in your company</t>
  </si>
  <si>
    <t>Under afgang anføres afgangen af aktiver i kostpriser samt de tilbageførte afskrivninger/nedskrivninger i forbindelse med årets afgang.
•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</si>
  <si>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Tilgang af andre anlæg, driftsmateriel og inventar til kostpris 
• Bemærk, at overførsel fra posten Aktiver under opførelse er ikke en tilgang
(inkl. omkostninger til inventar i, og ombygning af lejede lokaler).</t>
  </si>
  <si>
    <t>Tilgang af veje, havne, pladser o.l. til kostpris
• Bemærk, at overførsel fra posten Aktiver under opførelse er ikke en tilgang.</t>
  </si>
  <si>
    <t>Tilgang af ombygning af bygninger til kostpris
Medtages ikke:
• Omkostninger til ombygning af lejede lokaler (Angives i pkt. 75).
• Bemærk, at overførsel fra posten Aktiver under opførelse er ikke en tilgang.</t>
  </si>
  <si>
    <t>Tilgang/Køb af ubebyggede grunde
• Bemærk, at overførsel fra posten Aktiver under opførelse er ikke en tilgang.</t>
  </si>
  <si>
    <t>Tilgang af opførelsesudgifter for nybygninger (ekskl. grunde)
• Bemærk, at overførsel fra posten Aktiver under opførelse er ikke en tilgang.</t>
  </si>
  <si>
    <t>Tilgang/Køb af eksisterende bygninger (inkl. grundværdi)
• Bemærk, at overførsel fra posten Aktiver under opførelse er ikke en tilgang.</t>
  </si>
  <si>
    <t>Tilgang af Goodwill
• Bemærk at overførsel fra posten immaterielle aktiver under udvikling ikke er en tilgang.</t>
  </si>
  <si>
    <t>Tilgang af Software til kostpris
• Bemærk at overførsel fra posten immaterielle aktiver under udvikling ikke er en tilgang.</t>
  </si>
  <si>
    <t>Tilgang af Færdiggjorte udviklingsprojekter til kostpris
• Bemærk at overførsel fra posten immaterielle aktiver under udvikling ikke er en tilgang.</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</si>
  <si>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småinventar/drifstmidler, der straks-udgiftsføres i resultatopgørelsen.
• TIl-og afgang i anlægsaktiverne i forbindelse med fusion/spaltning skal ikke medtages.
• Til- og afgang af IFRS16 aktiver.</t>
  </si>
  <si>
    <t>Udbytte, ekstraordinært udbytte, udbetaling til indehavere, efterbetaling til andelshavere og anden udlodning
Udbetalt eller deklareret.</t>
  </si>
  <si>
    <t>Nedskrivning af finansielle anlægs- og omsætningsaktiver
• Nedskrivninger, hvor aktivets værdi permanent antages at være lavere end  anskaffelses-eller kostprisen, incl negativ udbytte.</t>
  </si>
  <si>
    <t>Renteindtægter o.l. af finansielle anlægsaktiver og omsætningsaktiver
• Af tilgodehavende, obligationer samt andre værdipapirer og likvide beholdninger.</t>
  </si>
  <si>
    <t>Indtægter af kapitalandele og øvrigt udbytte af finansielle anlægsaktiver 
• Overskud, udbytte, royalties og opskrivninger.
• Negativt udbytte eller værdiregulering angives i pkt. 22 (fx nedskrivninger).</t>
  </si>
  <si>
    <t>Lønninger og gager
• Refusioner og viderefaktureret løn fratrækkes ikke og anføres i pkt. 3 som anden driftsindtægt.</t>
  </si>
  <si>
    <t>Omkostninger til anskaffelse af småinventar/driftsmidler med kort levetid
• Udgifter til anskaffelser, der udgiftsføres fuldt ud over resultatopgørelsen i købsåret, dvs. straksafskrives.</t>
  </si>
  <si>
    <t>Omkostninger til husleje (ekskl. varme og el)
• Omfatter kun udgifter til lejeforhold.</t>
  </si>
  <si>
    <t>Andre driftsindtægter 
• Her anføres kun indtægter af sekundær karakter.</t>
  </si>
  <si>
    <t>Specify the currency used to report:</t>
  </si>
  <si>
    <t>Other operating income
• Income not related to the primary operating business.</t>
  </si>
  <si>
    <r>
      <t xml:space="preserve">The data provided relates to the financial year: from </t>
    </r>
    <r>
      <rPr>
        <b/>
        <sz val="11"/>
        <rFont val="Calibri"/>
        <family val="2"/>
        <scheme val="minor"/>
      </rPr>
      <t xml:space="preserve">YYYY-MM-DD </t>
    </r>
    <r>
      <rPr>
        <sz val="11"/>
        <rFont val="Calibri"/>
        <family val="2"/>
        <scheme val="minor"/>
      </rPr>
      <t xml:space="preserve"> and to </t>
    </r>
    <r>
      <rPr>
        <b/>
        <sz val="11"/>
        <rFont val="Calibri"/>
        <family val="2"/>
      </rPr>
      <t>YYYY-MM-DD.</t>
    </r>
  </si>
  <si>
    <t>Company name:</t>
  </si>
  <si>
    <t>Company CVR-no.:</t>
  </si>
  <si>
    <t>Regnskabsaflæggende virksomheds CVR-nr.:</t>
  </si>
  <si>
    <t>Regnskabsaflæggende virksomheds navn:</t>
  </si>
  <si>
    <t>Posterne er yderligere kommenteret under "REGN Information".</t>
  </si>
  <si>
    <r>
      <t xml:space="preserve">De anførte oplysninger vedrører regnskabsperiode:  Fra </t>
    </r>
    <r>
      <rPr>
        <b/>
        <sz val="11"/>
        <rFont val="Calibri"/>
        <family val="2"/>
        <scheme val="minor"/>
      </rPr>
      <t>ÅÅÅÅ-MM-DD</t>
    </r>
    <r>
      <rPr>
        <sz val="11"/>
        <rFont val="Calibri"/>
        <family val="2"/>
        <scheme val="minor"/>
      </rPr>
      <t xml:space="preserve"> og til </t>
    </r>
    <r>
      <rPr>
        <b/>
        <sz val="11"/>
        <rFont val="Calibri"/>
        <family val="2"/>
      </rPr>
      <t>ÅÅÅÅ-MM-DD:</t>
    </r>
  </si>
  <si>
    <t>Andre omkostninger til social sikring
• Arbejdsgiverens bidrag til ATP, AER, BST ol. og personaleforsikringer i form af syge-, arbejdsskade-, ulykkes- og livsforsikringer m.m.</t>
  </si>
  <si>
    <t>Disposals, at book value, total 
(items no. 83+87+90-95-99-102)</t>
  </si>
  <si>
    <t xml:space="preserve">XBRL upload guide </t>
  </si>
  <si>
    <t>1. How to create and save an XBRL file</t>
  </si>
  <si>
    <t xml:space="preserve">Fill in the reporting form in the "Regnskabsstatistik" worksheet. All of the gray fields must be filled in for the report to be valid. </t>
  </si>
  <si>
    <t xml:space="preserve">The "XBRL" worksheet shows the items as they appear in XBRL format.  </t>
  </si>
  <si>
    <t xml:space="preserve">Copy column P to e.g. Notepad and save it. Now your XBRL file is created. </t>
  </si>
  <si>
    <t>Please note: If you use Notepad to create and save the XBRL file, the file must be saved with UTF-8 encoding  - see figure A below.</t>
  </si>
  <si>
    <r>
      <t>OBS! Benyttes fx Notesblok/Notepad til at danne XBRL filen, skal filen gemmes med</t>
    </r>
    <r>
      <rPr>
        <b/>
        <sz val="11"/>
        <color rgb="FF000000"/>
        <rFont val="Calibri"/>
        <family val="2"/>
      </rPr>
      <t xml:space="preserve"> kodning "UTF-8"</t>
    </r>
    <r>
      <rPr>
        <sz val="11"/>
        <color rgb="FF000000"/>
        <rFont val="Calibri"/>
        <family val="2"/>
        <scheme val="minor"/>
      </rPr>
      <t xml:space="preserve"> - se figur A nedenfor.</t>
    </r>
  </si>
  <si>
    <t>Filen bliver afvist, hvis filen ikke er gemt med en UTF-8 kodning.</t>
  </si>
  <si>
    <t>Kopier kolonne P til fx Notesblokken eller Notepad og gem den, så er XBRL-filen dannet.</t>
  </si>
  <si>
    <t xml:space="preserve">The file will be rejected if it is not saved with UTF-8 encoding. </t>
  </si>
  <si>
    <t>2.1 Virk.dk - Business accounts statistics</t>
  </si>
  <si>
    <t>Click on the ”Næste” button to continue.</t>
  </si>
  <si>
    <t>2.2 Upload the XBRL file</t>
  </si>
  <si>
    <t>Click on the ”Vælg fil” button to upload your XBRL file. Click on the ”Næste” button to continue.</t>
  </si>
  <si>
    <t xml:space="preserve">Note: If you have generated the XBRL file yourself using this spreadsheet, you must select "All files" in the file browser, in order to see it. </t>
  </si>
  <si>
    <t>2.3 Test the XBRL file and and submit your report</t>
  </si>
  <si>
    <t xml:space="preserve">You can now test your XBRL file and submit the report. </t>
  </si>
  <si>
    <t>Du kan nu teste din indberetningsfil, og indsende indberetningen.</t>
  </si>
  <si>
    <t xml:space="preserve">Please check that the company name and CVR number you are reporting for, appear in the overview.  </t>
  </si>
  <si>
    <t xml:space="preserve">You wil receive a receipt once the report has been submitted. </t>
  </si>
  <si>
    <t>Afslutningsvis får du en kvittering.</t>
  </si>
  <si>
    <t>Gå ind på vores hjemmeside:</t>
  </si>
  <si>
    <t>Go to our homepage:</t>
  </si>
  <si>
    <t>Start indberetning med XBRL via ¨UPLOAD XBRL-FIL¨ knappen:</t>
  </si>
  <si>
    <t>Choose the ¨UPLOAD XBRL FILE¨ button:</t>
  </si>
  <si>
    <t>Login with MitID Erhverv provided by your company and click ¨Start selvbetjening¨.</t>
  </si>
  <si>
    <t>Log ind med MitID Erhverv og tryk på "Start selvbetjening".</t>
  </si>
  <si>
    <t>Under "Vælg den ønskede indberetning og myndighed", vælg:</t>
  </si>
  <si>
    <t>Hvorefter der trykkes "Næste".</t>
  </si>
  <si>
    <t>Under ¨Vælg den ønskede indberetning og myndighed¨ you must choose:</t>
  </si>
  <si>
    <t>OBS Har du selv dannet XBRL filen via dette regneark, skal du trykke på "Alle filer" for at kunne se filen.</t>
  </si>
  <si>
    <t>Tryk på ”Vælg fil”, og upload din XBRL-fil. Tryk på "Næste" for at fortsætte.</t>
  </si>
  <si>
    <r>
      <t>HUSK</t>
    </r>
    <r>
      <rPr>
        <sz val="10.5"/>
        <color theme="1"/>
        <rFont val="Georgia"/>
        <family val="1"/>
      </rPr>
      <t xml:space="preserve">! Kontroller at </t>
    </r>
    <r>
      <rPr>
        <b/>
        <sz val="10.5"/>
        <color theme="1"/>
        <rFont val="Georgia"/>
        <family val="1"/>
      </rPr>
      <t>det firmanavn og CVR-nummer der indberettes for, fremgår af oversigten.</t>
    </r>
  </si>
  <si>
    <t xml:space="preserve">www.dst.dk/regn </t>
  </si>
  <si>
    <t>Formålet med Regnskabsstatistik for de private byerhverv er at belyse det danske erhvervsliv og danne grundlag for driftsøkonomiske analyser, erhvervspolitiske beslutninger og for evaluering af den førte erhvervspolitik. Herudover er regnskabsstatistikken et meget væsentligt input til opgørelsen af nationalregnskabet. Regnskabsstatistikken for private byerhverv har været indsamlet og udarbejdet siden 1995.</t>
  </si>
  <si>
    <t>The purpose of the Business accounts statistics for the private urban sector is to analyze the activity level and the structure of the Danish business sector and to provide the basis for operational economic analyses, business policy decisions, and the evaluations of the implemented business policies. Furthermore, the Business accounts statistics are a very important input to the Danish national accounts. The Business accounts statistics for the private urban sector have been collected and compiled since 1995.</t>
  </si>
  <si>
    <t>Statistikken er lovpligtig og indsamles på baggrund af Lov om Danmarks Statistik, jfr. lovbekendtgørelse nr. 599 af 22. juni 2000, § 8-12a.</t>
  </si>
  <si>
    <t>Reporting to Business accounts statistics is mandatory by law, under the Act on Statistics Denmark, cf. Statutory Order no. 599 of 22 June 2000, Section 8-12a.</t>
  </si>
  <si>
    <t>Nej.</t>
  </si>
  <si>
    <t xml:space="preserve">No. </t>
  </si>
  <si>
    <t>Can I use the XBRL file, we use to report to the Danish Business Authority, to report to Business accounts statistics?</t>
  </si>
  <si>
    <t>Why is my XBRL file rejected, when I try to upload the report?</t>
  </si>
  <si>
    <t>There can be various reasons why an XBRL file is rejected:</t>
  </si>
  <si>
    <t>Der kan være forskellige årsager til at en XBRL-fil afvises:</t>
  </si>
  <si>
    <t xml:space="preserve">The XBRL file that is used to report to Statistics Denmark is created with a different taxonomy (i.e. it is more detailed and contains confidential data, that is not found in the company's official annual report), than the XBRL file you report to the Danish Business Authority. 
</t>
  </si>
  <si>
    <t>Telephone: +45 39 17 35 70</t>
  </si>
  <si>
    <t xml:space="preserve">Email: regn@dst.dk </t>
  </si>
  <si>
    <t>Email: regn@dst.dk</t>
  </si>
  <si>
    <t>Tlf. nr. : +45 39 17 35 70</t>
  </si>
  <si>
    <t>Hvorfor bliver min XBRL-fil bliver afvist, når jeg forsøger at indberette?</t>
  </si>
  <si>
    <t>• Forkert taksonomi. Som nævnt i afsnittet ovenfor - tjek, at filen ikke er årsrapporten til Erhvervsstyrelsen.
• Forkert CVR-nummer eller dato formatering.
• Filen er ufuldstændig og mangler regnskabsposter (tags). Prøv at lave en ny XBRL-fil.
• XBRL-filen indeholder kommategn - tjek filen. Husk at alle tal skal være i hele tusinder (000).</t>
  </si>
  <si>
    <t>• Incorrect taxonomy.  As mentioned above, make sure that the file is not the annual report that you submit to the Danish Business Authority. 
• Incorrect CVR number or date formatting. 
• The file is incomplete and lacks items (tags). Try creating a new XBRL file. 
• The XBRL file contains decimals (e.g. commas) - check your entries. Remember that all amounts must be written in whole thousands (000).</t>
  </si>
  <si>
    <t xml:space="preserve">Kontakt Erhvervslivets Udvikling: </t>
  </si>
  <si>
    <t xml:space="preserve">Contact the Business Dynamics section: </t>
  </si>
  <si>
    <t xml:space="preserve">FAQ about Business accounts statistics and XBRL </t>
  </si>
  <si>
    <t>FAQ vedrørende Regnskabsstatistik og XBRL</t>
  </si>
  <si>
    <r>
      <t>Kan jeg bruge X</t>
    </r>
    <r>
      <rPr>
        <b/>
        <sz val="11"/>
        <rFont val="Calibri"/>
        <family val="2"/>
      </rPr>
      <t>BRL-fil</t>
    </r>
    <r>
      <rPr>
        <b/>
        <sz val="11"/>
        <rFont val="Calibri"/>
        <family val="2"/>
        <scheme val="minor"/>
      </rPr>
      <t>en til Erhvervsstyrelsen til indberetning til Regnskabsstatistik?</t>
    </r>
  </si>
  <si>
    <t>• Kun pkt. 8, 19, 24-27 samt pkt. 55 må indeholde et negativt fortegn.</t>
  </si>
  <si>
    <t>• Der er indlagt nogle valideringer i cellerne. Hvis en celle bliver rød, skyldes det enten forkerte fortegn eller decimaler i cellen.
Derfor tjek venligst dine indtastede tal igen.</t>
  </si>
  <si>
    <t>Du kan indberette til Danmarks Statistiks lovpligtige Regnskabsstatistik i XBRL-format gennem ”Regnskab - Special” på Virk.dk via vores hjemmeside.
Dette er en vejledning til at udfylde og danne en XBRL-fil til indberetning.</t>
  </si>
  <si>
    <t>You can report the mandatory Business accounts statistics to Statistics Denmark in XBRL format via our homepage. 
This is a guide on how to create and upload an XBRL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</si>
</sst>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yyyy/mm/dd;@"/>
  </numFmts>
  <fonts count="34"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8"/>
      <color rgb="FF000000"/>
      <name val="Tahoma"/>
      <family val="2"/>
    </font>
    <font>
      <sz val="10"/>
      <name val="Calibri"/>
      <family val="2"/>
      <scheme val="minor"/>
    </font>
    <font>
      <sz val="11"/>
      <name val="Calibri"/>
      <family val="2"/>
      <scheme val="minor"/>
    </font>
    <font>
      <i/>
      <sz val="11"/>
      <name val="Calibri"/>
      <family val="2"/>
      <scheme val="minor"/>
    </font>
    <font>
      <b/>
      <sz val="11"/>
      <name val="Calibri"/>
      <family val="2"/>
      <scheme val="minor"/>
    </font>
    <font>
      <b/>
      <sz val="12"/>
      <name val="Calibri"/>
      <family val="2"/>
      <scheme val="minor"/>
    </font>
    <font>
      <b/>
      <i/>
      <sz val="11"/>
      <name val="Calibri"/>
      <family val="2"/>
      <scheme val="minor"/>
    </font>
    <font>
      <b/>
      <sz val="22"/>
      <name val="Calibri"/>
      <family val="2"/>
      <scheme val="minor"/>
    </font>
    <font>
      <b/>
      <sz val="16"/>
      <name val="Calibri"/>
      <family val="2"/>
      <scheme val="minor"/>
    </font>
    <font>
      <sz val="11"/>
      <name val="Calibri"/>
      <family val="2"/>
    </font>
    <font>
      <b/>
      <i/>
      <sz val="10"/>
      <name val="Calibri"/>
      <family val="2"/>
      <scheme val="minor"/>
    </font>
    <font>
      <sz val="11"/>
      <color rgb="FFFF0000"/>
      <name val="Calibri"/>
      <family val="2"/>
      <scheme val="minor"/>
    </font>
    <font>
      <b/>
      <sz val="11"/>
      <name val="Calibri"/>
      <family val="2"/>
    </font>
    <font>
      <sz val="11"/>
      <color rgb="FF000000"/>
      <name val="Calibri"/>
      <family val="2"/>
      <scheme val="minor"/>
    </font>
    <font>
      <b/>
      <sz val="11"/>
      <color rgb="FF000000"/>
      <name val="Calibri"/>
      <family val="2"/>
      <scheme val="minor"/>
    </font>
    <font>
      <b/>
      <sz val="11"/>
      <color rgb="FF000000"/>
      <name val="Calibri"/>
      <family val="2"/>
    </font>
    <font>
      <b/>
      <sz val="14"/>
      <name val="Calibri"/>
      <family val="2"/>
      <scheme val="minor"/>
    </font>
    <font>
      <b/>
      <sz val="10"/>
      <name val="Calibri"/>
      <family val="2"/>
      <scheme val="minor"/>
    </font>
    <font>
      <b/>
      <sz val="14"/>
      <color rgb="FFFF0000"/>
      <name val="Calibri"/>
      <family val="2"/>
      <scheme val="minor"/>
    </font>
    <font>
      <b/>
      <i/>
      <sz val="12"/>
      <name val="Calibri"/>
      <family val="2"/>
      <scheme val="minor"/>
    </font>
    <font>
      <sz val="10.5"/>
      <color theme="1"/>
      <name val="Georgia"/>
      <family val="1"/>
    </font>
    <font>
      <b/>
      <i/>
      <sz val="11"/>
      <name val="Calibri"/>
      <family val="2"/>
    </font>
    <font>
      <sz val="12"/>
      <color theme="1"/>
      <name val="Calibri"/>
      <family val="2"/>
      <scheme val="minor"/>
    </font>
    <font>
      <b/>
      <i/>
      <sz val="12"/>
      <color theme="1"/>
      <name val="Calibri"/>
      <family val="2"/>
      <scheme val="minor"/>
    </font>
    <font>
      <b/>
      <sz val="10.5"/>
      <color theme="1"/>
      <name val="Georgia"/>
      <family val="1"/>
    </font>
    <font>
      <b/>
      <sz val="14"/>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49">
    <border>
      <left/>
      <right/>
      <top/>
      <bottom/>
      <diagonal/>
    </border>
    <border>
      <left/>
      <right/>
      <top/>
      <bottom style="thick">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auto="1"/>
      </top>
      <bottom style="medium">
        <color auto="1"/>
      </bottom>
      <diagonal/>
    </border>
    <border>
      <left/>
      <right/>
      <top style="thick">
        <color indexed="64"/>
      </top>
      <bottom/>
      <diagonal/>
    </border>
    <border>
      <left style="dotted">
        <color auto="1"/>
      </left>
      <right style="dotted">
        <color auto="1"/>
      </right>
      <top style="dotted">
        <color auto="1"/>
      </top>
      <bottom style="dotted">
        <color auto="1"/>
      </bottom>
      <diagonal/>
    </border>
    <border>
      <left/>
      <right/>
      <top style="thick">
        <color indexed="64"/>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thin">
        <color indexed="64"/>
      </bottom>
      <diagonal/>
    </border>
    <border>
      <left/>
      <right/>
      <top style="thin">
        <color theme="0" tint="-0.249977111117893"/>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theme="0" tint="-0.24994659260841701"/>
      </bottom>
      <diagonal/>
    </border>
    <border>
      <left style="medium">
        <color indexed="64"/>
      </left>
      <right/>
      <top/>
      <bottom/>
      <diagonal/>
    </border>
    <border>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dotted">
        <color auto="1"/>
      </left>
      <right style="dotted">
        <color auto="1"/>
      </right>
      <top style="dotted">
        <color auto="1"/>
      </top>
      <bottom/>
      <diagonal/>
    </border>
    <border>
      <left/>
      <right style="dotted">
        <color auto="1"/>
      </right>
      <top/>
      <bottom style="dotted">
        <color auto="1"/>
      </bottom>
      <diagonal/>
    </border>
    <border>
      <left/>
      <right style="dotted">
        <color auto="1"/>
      </right>
      <top style="dotted">
        <color auto="1"/>
      </top>
      <bottom style="dotted">
        <color auto="1"/>
      </bottom>
      <diagonal/>
    </border>
    <border>
      <left/>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right/>
      <top style="thin">
        <color theme="0" tint="-0.249977111117893"/>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 fillId="0" borderId="0"/>
    <xf numFmtId="43" fontId="1" fillId="0" borderId="0" applyFont="0" applyFill="0" applyBorder="0" applyAlignment="0" applyProtection="0"/>
  </cellStyleXfs>
  <cellXfs count="301">
    <xf numFmtId="0" fontId="0" fillId="0" borderId="0" xfId="0"/>
    <xf numFmtId="0" fontId="6" fillId="4" borderId="1" xfId="0" applyFont="1" applyFill="1" applyBorder="1"/>
    <xf numFmtId="0" fontId="6" fillId="0" borderId="0" xfId="0" applyFont="1" applyAlignment="1"/>
    <xf numFmtId="0" fontId="6" fillId="0" borderId="0" xfId="0" applyFont="1" applyBorder="1" applyAlignment="1"/>
    <xf numFmtId="0" fontId="6" fillId="0" borderId="0" xfId="0" applyFont="1"/>
    <xf numFmtId="0" fontId="6" fillId="0" borderId="3" xfId="0" applyFont="1" applyBorder="1"/>
    <xf numFmtId="0" fontId="8" fillId="0" borderId="0" xfId="0" applyFont="1" applyBorder="1"/>
    <xf numFmtId="0" fontId="8" fillId="0" borderId="0" xfId="0" applyFont="1"/>
    <xf numFmtId="0" fontId="8" fillId="0" borderId="0" xfId="0" applyFont="1" applyBorder="1" applyAlignment="1">
      <alignment horizontal="center"/>
    </xf>
    <xf numFmtId="0" fontId="6" fillId="4" borderId="1" xfId="0" applyFont="1" applyFill="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applyBorder="1"/>
    <xf numFmtId="0" fontId="6" fillId="0" borderId="0" xfId="0" applyFont="1" applyBorder="1" applyAlignment="1">
      <alignment horizontal="center"/>
    </xf>
    <xf numFmtId="0" fontId="6" fillId="4" borderId="1" xfId="0" applyFont="1" applyFill="1" applyBorder="1" applyAlignment="1"/>
    <xf numFmtId="0" fontId="6" fillId="0" borderId="0" xfId="0" applyFont="1" applyFill="1" applyAlignment="1"/>
    <xf numFmtId="0" fontId="6" fillId="0" borderId="0" xfId="0" applyFont="1" applyFill="1" applyBorder="1" applyAlignment="1"/>
    <xf numFmtId="0" fontId="8" fillId="0" borderId="0" xfId="0" applyFont="1" applyFill="1" applyBorder="1" applyAlignment="1"/>
    <xf numFmtId="0" fontId="6" fillId="0" borderId="3" xfId="0" applyFont="1" applyFill="1" applyBorder="1" applyAlignment="1"/>
    <xf numFmtId="0" fontId="8" fillId="0" borderId="2" xfId="0" applyFont="1" applyFill="1" applyBorder="1" applyAlignment="1">
      <alignment horizontal="right"/>
    </xf>
    <xf numFmtId="0" fontId="8" fillId="0" borderId="2" xfId="0" applyFont="1" applyFill="1" applyBorder="1" applyAlignment="1"/>
    <xf numFmtId="0" fontId="5" fillId="5" borderId="7" xfId="0" applyFont="1" applyFill="1" applyBorder="1" applyAlignment="1">
      <alignment horizontal="left" wrapText="1" indent="1"/>
    </xf>
    <xf numFmtId="0" fontId="6" fillId="4" borderId="3" xfId="0" applyFont="1" applyFill="1" applyBorder="1" applyAlignment="1"/>
    <xf numFmtId="0" fontId="8" fillId="4" borderId="4" xfId="0" applyFont="1" applyFill="1" applyBorder="1" applyAlignment="1"/>
    <xf numFmtId="0" fontId="8" fillId="4" borderId="4" xfId="0" applyFont="1" applyFill="1" applyBorder="1" applyAlignment="1">
      <alignment horizontal="center"/>
    </xf>
    <xf numFmtId="0" fontId="3" fillId="4" borderId="3" xfId="2" applyFill="1" applyBorder="1" applyAlignment="1">
      <alignment horizontal="left"/>
    </xf>
    <xf numFmtId="0" fontId="12" fillId="4" borderId="4" xfId="0" applyFont="1" applyFill="1" applyBorder="1" applyAlignment="1"/>
    <xf numFmtId="0" fontId="12" fillId="4" borderId="4" xfId="0" applyFont="1" applyFill="1" applyBorder="1" applyAlignment="1">
      <alignment horizontal="left"/>
    </xf>
    <xf numFmtId="0" fontId="8" fillId="4" borderId="5" xfId="0" applyFont="1" applyFill="1" applyBorder="1" applyAlignment="1">
      <alignment horizontal="center"/>
    </xf>
    <xf numFmtId="0" fontId="9" fillId="0" borderId="6" xfId="0" applyFont="1" applyFill="1" applyBorder="1" applyAlignment="1"/>
    <xf numFmtId="0" fontId="6" fillId="0" borderId="0" xfId="0" applyFont="1" applyFill="1"/>
    <xf numFmtId="0" fontId="12" fillId="0" borderId="4" xfId="0" applyFont="1" applyFill="1" applyBorder="1" applyAlignment="1"/>
    <xf numFmtId="0" fontId="8" fillId="0" borderId="4" xfId="0" applyFont="1" applyFill="1" applyBorder="1" applyAlignment="1"/>
    <xf numFmtId="0" fontId="6" fillId="0" borderId="3" xfId="0" quotePrefix="1" applyFont="1" applyFill="1" applyBorder="1" applyAlignment="1"/>
    <xf numFmtId="0" fontId="6" fillId="0" borderId="0" xfId="0" applyFont="1" applyFill="1" applyBorder="1" applyAlignment="1">
      <alignment horizontal="center"/>
    </xf>
    <xf numFmtId="0" fontId="6" fillId="0" borderId="4" xfId="0" applyFont="1" applyFill="1" applyBorder="1" applyAlignment="1"/>
    <xf numFmtId="0" fontId="6" fillId="4" borderId="3" xfId="0" quotePrefix="1" applyFont="1" applyFill="1" applyBorder="1" applyAlignment="1"/>
    <xf numFmtId="0" fontId="11" fillId="4" borderId="1" xfId="0" applyFont="1" applyFill="1" applyBorder="1" applyAlignment="1"/>
    <xf numFmtId="0" fontId="6" fillId="0" borderId="8" xfId="0" applyFont="1" applyFill="1" applyBorder="1" applyAlignment="1"/>
    <xf numFmtId="0" fontId="6" fillId="0" borderId="9" xfId="0" applyFont="1" applyFill="1" applyBorder="1" applyAlignment="1"/>
    <xf numFmtId="0" fontId="6" fillId="0" borderId="9" xfId="0" applyFont="1" applyFill="1" applyBorder="1" applyAlignment="1">
      <alignment horizontal="right"/>
    </xf>
    <xf numFmtId="0" fontId="6" fillId="0" borderId="10" xfId="0" applyFont="1" applyFill="1" applyBorder="1" applyAlignment="1">
      <alignment horizontal="right"/>
    </xf>
    <xf numFmtId="0" fontId="6" fillId="0" borderId="10" xfId="0" applyFont="1" applyFill="1" applyBorder="1" applyAlignment="1"/>
    <xf numFmtId="0" fontId="6" fillId="3" borderId="11" xfId="0" applyFont="1" applyFill="1" applyBorder="1" applyAlignment="1"/>
    <xf numFmtId="0" fontId="6" fillId="0" borderId="12" xfId="0" applyFont="1" applyFill="1" applyBorder="1" applyAlignment="1">
      <alignment horizontal="right"/>
    </xf>
    <xf numFmtId="0" fontId="6" fillId="0" borderId="12" xfId="0" applyFont="1" applyFill="1" applyBorder="1" applyAlignment="1"/>
    <xf numFmtId="0" fontId="6" fillId="0" borderId="13" xfId="0" applyFont="1" applyFill="1" applyBorder="1" applyAlignment="1"/>
    <xf numFmtId="0" fontId="6" fillId="0" borderId="9" xfId="0" applyFont="1" applyFill="1" applyBorder="1" applyAlignment="1">
      <alignment horizontal="left"/>
    </xf>
    <xf numFmtId="0" fontId="6" fillId="0" borderId="12" xfId="0" applyFont="1" applyFill="1" applyBorder="1" applyAlignment="1">
      <alignment vertical="top"/>
    </xf>
    <xf numFmtId="0" fontId="6" fillId="0" borderId="12" xfId="0" applyFont="1" applyFill="1" applyBorder="1" applyAlignment="1">
      <alignment wrapText="1"/>
    </xf>
    <xf numFmtId="0" fontId="9" fillId="0" borderId="13" xfId="0" applyFont="1" applyFill="1" applyBorder="1" applyAlignment="1"/>
    <xf numFmtId="0" fontId="8" fillId="0" borderId="13" xfId="0" applyFont="1" applyFill="1" applyBorder="1" applyAlignment="1"/>
    <xf numFmtId="0" fontId="9" fillId="4" borderId="13" xfId="0" applyFont="1" applyFill="1" applyBorder="1" applyAlignment="1"/>
    <xf numFmtId="0" fontId="0" fillId="4" borderId="13" xfId="0" applyFont="1" applyFill="1" applyBorder="1" applyAlignment="1"/>
    <xf numFmtId="0" fontId="6" fillId="0" borderId="13" xfId="0" applyFont="1" applyBorder="1" applyAlignment="1"/>
    <xf numFmtId="49" fontId="6" fillId="3" borderId="14" xfId="0" applyNumberFormat="1" applyFont="1" applyFill="1" applyBorder="1" applyAlignment="1">
      <alignment horizontal="right"/>
    </xf>
    <xf numFmtId="0" fontId="0" fillId="0" borderId="13" xfId="0" applyFont="1" applyFill="1" applyBorder="1" applyAlignment="1"/>
    <xf numFmtId="0" fontId="6" fillId="0" borderId="10" xfId="0" applyFont="1" applyFill="1" applyBorder="1" applyAlignment="1">
      <alignment vertical="top"/>
    </xf>
    <xf numFmtId="0" fontId="6" fillId="0" borderId="10" xfId="0" applyFont="1" applyFill="1" applyBorder="1" applyAlignment="1">
      <alignment wrapText="1"/>
    </xf>
    <xf numFmtId="0" fontId="3" fillId="0" borderId="4" xfId="2" applyFill="1" applyBorder="1" applyAlignment="1">
      <alignment horizontal="left"/>
    </xf>
    <xf numFmtId="0" fontId="6" fillId="0" borderId="4" xfId="0" quotePrefix="1" applyFont="1" applyFill="1" applyBorder="1" applyAlignment="1"/>
    <xf numFmtId="0" fontId="8" fillId="0" borderId="15" xfId="0" applyFont="1" applyFill="1" applyBorder="1" applyAlignment="1"/>
    <xf numFmtId="0" fontId="6" fillId="0" borderId="16" xfId="0" applyFont="1" applyFill="1" applyBorder="1" applyAlignment="1"/>
    <xf numFmtId="0" fontId="6" fillId="0" borderId="0" xfId="0" quotePrefix="1" applyFont="1" applyFill="1" applyAlignment="1"/>
    <xf numFmtId="0" fontId="9" fillId="0" borderId="13" xfId="0" quotePrefix="1" applyFont="1" applyFill="1" applyBorder="1" applyAlignment="1"/>
    <xf numFmtId="0" fontId="6" fillId="0" borderId="0" xfId="0" quotePrefix="1" applyFont="1" applyFill="1" applyBorder="1" applyAlignment="1"/>
    <xf numFmtId="0" fontId="12" fillId="4" borderId="4" xfId="0" quotePrefix="1" applyFont="1" applyFill="1" applyBorder="1" applyAlignment="1"/>
    <xf numFmtId="0" fontId="9" fillId="4" borderId="13" xfId="0" quotePrefix="1" applyFont="1" applyFill="1" applyBorder="1" applyAlignment="1"/>
    <xf numFmtId="0" fontId="8" fillId="0" borderId="0" xfId="0" quotePrefix="1" applyFont="1" applyFill="1" applyBorder="1" applyAlignment="1"/>
    <xf numFmtId="0" fontId="12" fillId="4" borderId="4" xfId="0" quotePrefix="1" applyFont="1" applyFill="1" applyBorder="1" applyAlignment="1">
      <alignment horizontal="left"/>
    </xf>
    <xf numFmtId="0" fontId="12" fillId="0" borderId="4" xfId="0" quotePrefix="1" applyFont="1" applyFill="1" applyBorder="1" applyAlignment="1"/>
    <xf numFmtId="0" fontId="6" fillId="0" borderId="0" xfId="0" quotePrefix="1" applyFont="1" applyAlignment="1"/>
    <xf numFmtId="0" fontId="12" fillId="4" borderId="5" xfId="0" quotePrefix="1" applyFont="1" applyFill="1" applyBorder="1" applyAlignment="1">
      <alignment horizontal="left"/>
    </xf>
    <xf numFmtId="0" fontId="6" fillId="4" borderId="0" xfId="0" quotePrefix="1" applyFont="1" applyFill="1" applyBorder="1" applyAlignment="1"/>
    <xf numFmtId="0" fontId="9" fillId="0" borderId="13" xfId="0" quotePrefix="1" applyFont="1" applyBorder="1" applyAlignment="1"/>
    <xf numFmtId="0" fontId="6" fillId="4" borderId="0" xfId="0" quotePrefix="1" applyFont="1" applyFill="1" applyAlignment="1"/>
    <xf numFmtId="0" fontId="6" fillId="4" borderId="0" xfId="0" quotePrefix="1" applyFont="1" applyFill="1" applyBorder="1"/>
    <xf numFmtId="0" fontId="6" fillId="4" borderId="0" xfId="0" quotePrefix="1" applyFont="1" applyFill="1"/>
    <xf numFmtId="0" fontId="6" fillId="0" borderId="10" xfId="0" applyFont="1" applyFill="1" applyBorder="1" applyAlignment="1">
      <alignment horizontal="left" vertical="top" wrapText="1"/>
    </xf>
    <xf numFmtId="0" fontId="6" fillId="0" borderId="0" xfId="0" applyFont="1" applyFill="1" applyAlignment="1">
      <alignment vertical="top"/>
    </xf>
    <xf numFmtId="0" fontId="6" fillId="0" borderId="9" xfId="0" applyFont="1" applyFill="1" applyBorder="1" applyAlignment="1">
      <alignment vertical="top"/>
    </xf>
    <xf numFmtId="0" fontId="6" fillId="0" borderId="9" xfId="0" applyFont="1" applyFill="1" applyBorder="1" applyAlignment="1">
      <alignment vertical="top" wrapText="1"/>
    </xf>
    <xf numFmtId="0" fontId="0" fillId="0" borderId="3" xfId="0" applyFont="1" applyFill="1" applyBorder="1" applyAlignment="1"/>
    <xf numFmtId="0" fontId="6" fillId="0" borderId="17" xfId="0" applyFont="1" applyBorder="1" applyAlignment="1"/>
    <xf numFmtId="0" fontId="12" fillId="4" borderId="19" xfId="0" applyFont="1" applyFill="1" applyBorder="1" applyAlignment="1">
      <alignment horizontal="left"/>
    </xf>
    <xf numFmtId="0" fontId="8" fillId="4" borderId="20" xfId="0" applyFont="1" applyFill="1" applyBorder="1" applyAlignment="1">
      <alignment horizontal="center"/>
    </xf>
    <xf numFmtId="0" fontId="6" fillId="4" borderId="17" xfId="0" applyFont="1" applyFill="1" applyBorder="1" applyAlignment="1"/>
    <xf numFmtId="0" fontId="6" fillId="0" borderId="21" xfId="0" applyFont="1" applyBorder="1" applyAlignment="1"/>
    <xf numFmtId="0" fontId="9" fillId="0" borderId="22" xfId="0" applyFont="1" applyBorder="1" applyAlignment="1"/>
    <xf numFmtId="0" fontId="6" fillId="0" borderId="23" xfId="0" applyFont="1" applyBorder="1" applyAlignment="1"/>
    <xf numFmtId="0" fontId="6" fillId="3" borderId="18" xfId="0" applyFont="1" applyFill="1" applyBorder="1" applyAlignment="1"/>
    <xf numFmtId="0" fontId="6" fillId="4" borderId="17" xfId="0" applyFont="1" applyFill="1" applyBorder="1"/>
    <xf numFmtId="0" fontId="6" fillId="0" borderId="21" xfId="0" applyFont="1" applyBorder="1"/>
    <xf numFmtId="0" fontId="6" fillId="4" borderId="24" xfId="0" applyFont="1" applyFill="1" applyBorder="1" applyAlignment="1"/>
    <xf numFmtId="0" fontId="6" fillId="0" borderId="25" xfId="0" applyFont="1" applyBorder="1"/>
    <xf numFmtId="49" fontId="6" fillId="2" borderId="26" xfId="0" applyNumberFormat="1" applyFont="1" applyFill="1" applyBorder="1" applyAlignment="1">
      <alignment horizontal="right"/>
    </xf>
    <xf numFmtId="0" fontId="8" fillId="2" borderId="0" xfId="0" applyFont="1" applyFill="1" applyBorder="1" applyAlignment="1"/>
    <xf numFmtId="0" fontId="6" fillId="2" borderId="0" xfId="0" applyFont="1" applyFill="1" applyAlignment="1"/>
    <xf numFmtId="0" fontId="6" fillId="0" borderId="4" xfId="0" applyFont="1" applyBorder="1" applyAlignment="1"/>
    <xf numFmtId="0" fontId="6" fillId="4" borderId="4" xfId="0" applyFont="1" applyFill="1" applyBorder="1" applyAlignment="1"/>
    <xf numFmtId="0" fontId="6" fillId="4" borderId="0" xfId="0" applyFont="1" applyFill="1" applyBorder="1" applyAlignment="1"/>
    <xf numFmtId="0" fontId="6" fillId="0" borderId="9" xfId="0" applyFont="1" applyFill="1" applyBorder="1" applyAlignment="1">
      <alignment wrapText="1"/>
    </xf>
    <xf numFmtId="0" fontId="8" fillId="0" borderId="2" xfId="0" applyFont="1" applyFill="1" applyBorder="1" applyAlignment="1">
      <alignment wrapText="1"/>
    </xf>
    <xf numFmtId="0" fontId="8" fillId="0" borderId="15" xfId="0" applyFont="1" applyFill="1" applyBorder="1" applyAlignment="1">
      <alignment vertical="top"/>
    </xf>
    <xf numFmtId="0" fontId="0" fillId="0" borderId="0" xfId="0" applyAlignment="1">
      <alignment horizontal="right"/>
    </xf>
    <xf numFmtId="165" fontId="2" fillId="0" borderId="0" xfId="0" applyNumberFormat="1" applyFont="1"/>
    <xf numFmtId="0" fontId="0" fillId="2" borderId="0" xfId="0" applyFill="1"/>
    <xf numFmtId="165" fontId="0" fillId="2" borderId="0" xfId="0" applyNumberFormat="1" applyFill="1"/>
    <xf numFmtId="0" fontId="0" fillId="0" borderId="0" xfId="0" applyFill="1"/>
    <xf numFmtId="0" fontId="15" fillId="0" borderId="0" xfId="0" applyFont="1"/>
    <xf numFmtId="0" fontId="6" fillId="3" borderId="18" xfId="0" applyFont="1" applyFill="1" applyBorder="1" applyAlignment="1">
      <alignment horizontal="left"/>
    </xf>
    <xf numFmtId="0" fontId="10" fillId="0" borderId="0" xfId="0" applyFont="1" applyFill="1" applyBorder="1" applyAlignment="1"/>
    <xf numFmtId="0" fontId="7" fillId="0" borderId="0" xfId="0" quotePrefix="1" applyFont="1" applyFill="1" applyBorder="1" applyAlignment="1"/>
    <xf numFmtId="0" fontId="0" fillId="0" borderId="0" xfId="0" quotePrefix="1" applyFont="1" applyFill="1" applyBorder="1" applyAlignment="1"/>
    <xf numFmtId="0" fontId="6" fillId="0" borderId="0" xfId="0" applyFont="1" applyFill="1" applyBorder="1" applyAlignment="1">
      <alignment wrapText="1"/>
    </xf>
    <xf numFmtId="0" fontId="7" fillId="0" borderId="0" xfId="0" applyFont="1" applyFill="1" applyBorder="1" applyAlignment="1"/>
    <xf numFmtId="0" fontId="6" fillId="0" borderId="0" xfId="0" applyFont="1" applyFill="1" applyBorder="1" applyAlignment="1">
      <alignment vertical="top" wrapText="1"/>
    </xf>
    <xf numFmtId="0" fontId="6" fillId="0" borderId="0" xfId="0" applyFont="1" applyFill="1" applyBorder="1" applyAlignment="1">
      <alignment vertical="top"/>
    </xf>
    <xf numFmtId="0" fontId="8" fillId="0" borderId="0" xfId="0" applyFont="1" applyFill="1" applyBorder="1" applyAlignment="1">
      <alignment horizontal="center"/>
    </xf>
    <xf numFmtId="0" fontId="8" fillId="0" borderId="27" xfId="0" applyFont="1" applyFill="1" applyBorder="1" applyAlignment="1">
      <alignment wrapText="1"/>
    </xf>
    <xf numFmtId="0" fontId="8" fillId="0" borderId="27" xfId="0" applyFont="1" applyFill="1" applyBorder="1" applyAlignment="1"/>
    <xf numFmtId="0" fontId="17" fillId="0" borderId="0" xfId="0" applyFont="1" applyAlignment="1">
      <alignment vertical="center"/>
    </xf>
    <xf numFmtId="0" fontId="18" fillId="0" borderId="0" xfId="0" applyFont="1" applyAlignment="1">
      <alignment vertical="center"/>
    </xf>
    <xf numFmtId="0" fontId="0" fillId="0" borderId="0" xfId="0" applyFont="1" applyFill="1" applyBorder="1" applyAlignment="1"/>
    <xf numFmtId="0" fontId="9" fillId="0" borderId="0" xfId="0" applyFont="1" applyFill="1" applyBorder="1" applyAlignment="1"/>
    <xf numFmtId="0" fontId="11" fillId="4" borderId="3" xfId="0" applyFont="1" applyFill="1" applyBorder="1" applyAlignment="1"/>
    <xf numFmtId="0" fontId="2" fillId="0" borderId="0" xfId="0" applyFont="1" applyFill="1" applyBorder="1" applyAlignment="1"/>
    <xf numFmtId="0" fontId="6" fillId="4" borderId="0" xfId="0" applyFont="1" applyFill="1" applyBorder="1"/>
    <xf numFmtId="0" fontId="6" fillId="0" borderId="0" xfId="0" applyFont="1" applyAlignment="1">
      <alignment horizontal="right"/>
    </xf>
    <xf numFmtId="0" fontId="0" fillId="0" borderId="0" xfId="0" applyAlignment="1">
      <alignment vertical="center"/>
    </xf>
    <xf numFmtId="0" fontId="5" fillId="5" borderId="7" xfId="0" applyFont="1" applyFill="1" applyBorder="1" applyAlignment="1">
      <alignment horizontal="left" vertical="center" wrapText="1" indent="1"/>
    </xf>
    <xf numFmtId="0" fontId="6" fillId="0" borderId="10" xfId="0" applyFont="1" applyFill="1" applyBorder="1" applyAlignment="1">
      <alignment horizontal="center" vertical="top"/>
    </xf>
    <xf numFmtId="49" fontId="6" fillId="0" borderId="10" xfId="0" applyNumberFormat="1" applyFont="1" applyFill="1" applyBorder="1" applyAlignment="1">
      <alignment horizontal="left" vertical="top" wrapText="1"/>
    </xf>
    <xf numFmtId="0" fontId="6" fillId="0" borderId="10" xfId="0" applyFont="1" applyFill="1" applyBorder="1" applyAlignment="1">
      <alignment vertical="top" wrapText="1"/>
    </xf>
    <xf numFmtId="0" fontId="6" fillId="0" borderId="9" xfId="0" applyFont="1" applyFill="1" applyBorder="1" applyAlignment="1">
      <alignment horizontal="center" vertical="top"/>
    </xf>
    <xf numFmtId="0" fontId="8" fillId="0" borderId="2" xfId="0" applyFont="1" applyFill="1" applyBorder="1" applyAlignment="1">
      <alignment horizontal="center"/>
    </xf>
    <xf numFmtId="0" fontId="6" fillId="0" borderId="12" xfId="0" applyFont="1" applyFill="1" applyBorder="1" applyAlignment="1">
      <alignment horizontal="center" vertical="top"/>
    </xf>
    <xf numFmtId="0" fontId="8" fillId="0" borderId="0" xfId="0" applyFont="1" applyFill="1" applyBorder="1" applyAlignment="1">
      <alignment horizontal="center" vertical="top"/>
    </xf>
    <xf numFmtId="0" fontId="6" fillId="0" borderId="0" xfId="0" applyFont="1" applyFill="1" applyBorder="1" applyAlignment="1">
      <alignment horizontal="center" vertical="top"/>
    </xf>
    <xf numFmtId="0" fontId="6" fillId="0" borderId="16" xfId="0" applyFont="1" applyFill="1" applyBorder="1" applyAlignment="1">
      <alignment horizontal="center" vertical="top"/>
    </xf>
    <xf numFmtId="0" fontId="8" fillId="0" borderId="15" xfId="0" applyFont="1" applyFill="1" applyBorder="1" applyAlignment="1">
      <alignment horizontal="center" vertical="top"/>
    </xf>
    <xf numFmtId="0" fontId="6" fillId="0" borderId="12" xfId="0" applyFont="1" applyFill="1" applyBorder="1" applyAlignment="1">
      <alignment horizontal="left" vertical="top" wrapText="1"/>
    </xf>
    <xf numFmtId="0" fontId="6" fillId="0" borderId="13" xfId="0" applyFont="1" applyFill="1" applyBorder="1" applyAlignment="1">
      <alignment vertical="top" wrapText="1"/>
    </xf>
    <xf numFmtId="0" fontId="0" fillId="0" borderId="0" xfId="0" applyFont="1" applyFill="1" applyBorder="1" applyAlignment="1">
      <alignment horizontal="center" vertical="top"/>
    </xf>
    <xf numFmtId="0" fontId="6" fillId="0" borderId="13" xfId="0" applyFont="1" applyFill="1" applyBorder="1" applyAlignment="1">
      <alignment horizontal="center" vertical="top"/>
    </xf>
    <xf numFmtId="0" fontId="8" fillId="0" borderId="2" xfId="0" applyFont="1" applyFill="1" applyBorder="1" applyAlignment="1">
      <alignment horizontal="center" vertical="top"/>
    </xf>
    <xf numFmtId="0" fontId="7" fillId="0" borderId="0" xfId="0" applyFont="1" applyFill="1" applyBorder="1" applyAlignment="1">
      <alignment horizontal="center" vertical="top"/>
    </xf>
    <xf numFmtId="0" fontId="5" fillId="5" borderId="29" xfId="0" applyFont="1" applyFill="1" applyBorder="1" applyAlignment="1">
      <alignment horizontal="left" vertical="top" wrapText="1" indent="1"/>
    </xf>
    <xf numFmtId="0" fontId="6" fillId="4" borderId="3" xfId="0" applyFont="1" applyFill="1" applyBorder="1"/>
    <xf numFmtId="0" fontId="6" fillId="0" borderId="3" xfId="0" applyFont="1" applyFill="1" applyBorder="1" applyAlignment="1">
      <alignment vertical="top" wrapText="1"/>
    </xf>
    <xf numFmtId="0" fontId="8" fillId="0" borderId="13" xfId="0" applyFont="1" applyFill="1" applyBorder="1" applyAlignment="1">
      <alignment vertical="top" wrapText="1"/>
    </xf>
    <xf numFmtId="0" fontId="5" fillId="5" borderId="7" xfId="0" applyFont="1" applyFill="1" applyBorder="1" applyAlignment="1">
      <alignment horizontal="left" vertical="top" wrapText="1"/>
    </xf>
    <xf numFmtId="0" fontId="0" fillId="4" borderId="13" xfId="0" applyFont="1" applyFill="1" applyBorder="1" applyAlignment="1">
      <alignment vertical="top" wrapText="1"/>
    </xf>
    <xf numFmtId="0" fontId="5" fillId="5" borderId="30" xfId="0" applyFont="1" applyFill="1" applyBorder="1" applyAlignment="1">
      <alignment horizontal="left" vertical="center" wrapText="1"/>
    </xf>
    <xf numFmtId="0" fontId="8" fillId="0" borderId="0" xfId="0" applyFont="1" applyFill="1" applyBorder="1" applyAlignment="1">
      <alignment vertical="top" wrapText="1"/>
    </xf>
    <xf numFmtId="0" fontId="8" fillId="4" borderId="0" xfId="0" applyFont="1" applyFill="1" applyBorder="1" applyAlignment="1">
      <alignment vertical="top" wrapText="1"/>
    </xf>
    <xf numFmtId="0" fontId="6" fillId="0" borderId="0" xfId="0" applyFont="1" applyBorder="1" applyAlignment="1">
      <alignment vertical="top" wrapText="1"/>
    </xf>
    <xf numFmtId="0" fontId="7" fillId="0" borderId="0" xfId="0" applyFont="1" applyFill="1" applyBorder="1" applyAlignment="1">
      <alignment vertical="top" wrapText="1"/>
    </xf>
    <xf numFmtId="0" fontId="8" fillId="0" borderId="15" xfId="0" applyFont="1" applyFill="1" applyBorder="1" applyAlignment="1">
      <alignment vertical="top" wrapText="1"/>
    </xf>
    <xf numFmtId="0" fontId="9" fillId="0" borderId="0" xfId="0" applyFont="1" applyFill="1" applyBorder="1" applyAlignment="1">
      <alignment vertical="top" wrapText="1"/>
    </xf>
    <xf numFmtId="0" fontId="20" fillId="0" borderId="0" xfId="0" applyFont="1" applyFill="1" applyBorder="1" applyAlignment="1"/>
    <xf numFmtId="0" fontId="8" fillId="0" borderId="31" xfId="0" applyFont="1" applyFill="1" applyBorder="1" applyAlignment="1">
      <alignment vertical="top" wrapText="1"/>
    </xf>
    <xf numFmtId="0" fontId="6" fillId="4" borderId="3" xfId="0" applyFont="1" applyFill="1" applyBorder="1" applyAlignment="1">
      <alignment vertical="top"/>
    </xf>
    <xf numFmtId="0" fontId="8" fillId="4" borderId="4" xfId="0" applyFont="1" applyFill="1" applyBorder="1" applyAlignment="1">
      <alignment vertical="top"/>
    </xf>
    <xf numFmtId="0" fontId="0" fillId="4" borderId="13" xfId="0" applyFont="1" applyFill="1" applyBorder="1" applyAlignment="1">
      <alignment vertical="top"/>
    </xf>
    <xf numFmtId="0" fontId="8" fillId="0" borderId="2" xfId="0" applyFont="1" applyFill="1" applyBorder="1" applyAlignment="1">
      <alignment vertical="top"/>
    </xf>
    <xf numFmtId="0" fontId="0" fillId="0" borderId="13" xfId="0" applyFont="1" applyFill="1" applyBorder="1" applyAlignment="1">
      <alignment vertical="top"/>
    </xf>
    <xf numFmtId="0" fontId="6" fillId="0" borderId="13" xfId="0" applyFont="1" applyFill="1" applyBorder="1" applyAlignment="1">
      <alignment vertical="top"/>
    </xf>
    <xf numFmtId="0" fontId="6" fillId="0" borderId="16" xfId="0" applyFont="1" applyFill="1" applyBorder="1" applyAlignment="1">
      <alignment vertical="top"/>
    </xf>
    <xf numFmtId="0" fontId="8" fillId="0" borderId="0" xfId="0" applyFont="1" applyFill="1" applyBorder="1" applyAlignment="1">
      <alignment vertical="top"/>
    </xf>
    <xf numFmtId="0" fontId="6" fillId="0" borderId="9" xfId="0" applyFont="1" applyFill="1" applyBorder="1" applyAlignment="1">
      <alignment horizontal="left" vertical="top"/>
    </xf>
    <xf numFmtId="0" fontId="8" fillId="4" borderId="4" xfId="0" applyFont="1" applyFill="1" applyBorder="1" applyAlignment="1">
      <alignment horizontal="center" vertical="top"/>
    </xf>
    <xf numFmtId="0" fontId="3" fillId="4" borderId="3" xfId="2" applyFill="1" applyBorder="1" applyAlignment="1">
      <alignment horizontal="left" vertical="top"/>
    </xf>
    <xf numFmtId="0" fontId="8" fillId="0" borderId="4" xfId="0" applyFont="1" applyFill="1" applyBorder="1" applyAlignment="1">
      <alignment vertical="top"/>
    </xf>
    <xf numFmtId="0" fontId="3" fillId="0" borderId="3" xfId="2" applyFill="1" applyBorder="1" applyAlignment="1">
      <alignment horizontal="left" vertical="top"/>
    </xf>
    <xf numFmtId="0" fontId="3" fillId="0" borderId="4" xfId="2" applyFill="1" applyBorder="1" applyAlignment="1">
      <alignment horizontal="left" vertical="top"/>
    </xf>
    <xf numFmtId="0" fontId="10" fillId="0" borderId="4" xfId="0" applyFont="1" applyFill="1" applyBorder="1" applyAlignment="1">
      <alignment vertical="top"/>
    </xf>
    <xf numFmtId="0" fontId="10" fillId="0" borderId="0" xfId="0" applyFont="1" applyFill="1" applyBorder="1" applyAlignment="1">
      <alignment vertical="top"/>
    </xf>
    <xf numFmtId="0" fontId="7" fillId="0" borderId="0" xfId="0" applyFont="1" applyFill="1" applyBorder="1" applyAlignment="1">
      <alignment vertical="top"/>
    </xf>
    <xf numFmtId="0" fontId="8" fillId="0" borderId="27" xfId="0" applyFont="1" applyFill="1" applyBorder="1" applyAlignment="1">
      <alignment vertical="top" wrapText="1"/>
    </xf>
    <xf numFmtId="0" fontId="6" fillId="0" borderId="0" xfId="0" applyFont="1" applyAlignment="1">
      <alignment vertical="top"/>
    </xf>
    <xf numFmtId="0" fontId="5" fillId="5" borderId="30" xfId="0" applyFont="1" applyFill="1" applyBorder="1" applyAlignment="1">
      <alignment horizontal="left" vertical="top" wrapText="1"/>
    </xf>
    <xf numFmtId="0" fontId="8" fillId="0" borderId="2" xfId="0" applyFont="1" applyFill="1" applyBorder="1" applyAlignment="1">
      <alignment vertical="top" wrapText="1"/>
    </xf>
    <xf numFmtId="0" fontId="21" fillId="5" borderId="30" xfId="0" applyFont="1" applyFill="1" applyBorder="1" applyAlignment="1">
      <alignment horizontal="left" wrapText="1" indent="1"/>
    </xf>
    <xf numFmtId="0" fontId="5" fillId="5" borderId="30" xfId="0" applyFont="1" applyFill="1" applyBorder="1" applyAlignment="1">
      <alignment horizontal="left" vertical="center" wrapText="1" indent="1"/>
    </xf>
    <xf numFmtId="0" fontId="22" fillId="0" borderId="0" xfId="0" applyFont="1" applyAlignment="1"/>
    <xf numFmtId="0" fontId="14" fillId="5" borderId="7" xfId="0" applyFont="1" applyFill="1" applyBorder="1" applyAlignment="1">
      <alignment horizontal="left" vertical="center" wrapText="1" indent="1"/>
    </xf>
    <xf numFmtId="0" fontId="8" fillId="0" borderId="20" xfId="0" applyFont="1" applyFill="1" applyBorder="1" applyAlignment="1">
      <alignment horizontal="center"/>
    </xf>
    <xf numFmtId="0" fontId="6" fillId="4" borderId="1" xfId="0" applyFont="1" applyFill="1" applyBorder="1" applyAlignment="1">
      <alignment vertical="top"/>
    </xf>
    <xf numFmtId="0" fontId="6" fillId="0" borderId="8" xfId="0" applyFont="1" applyFill="1" applyBorder="1" applyAlignment="1">
      <alignment vertical="top"/>
    </xf>
    <xf numFmtId="0" fontId="0" fillId="0" borderId="3" xfId="0" applyFont="1" applyFill="1" applyBorder="1" applyAlignment="1">
      <alignment vertical="top"/>
    </xf>
    <xf numFmtId="0" fontId="8" fillId="0" borderId="13" xfId="0" applyFont="1" applyFill="1" applyBorder="1" applyAlignment="1">
      <alignment vertical="top"/>
    </xf>
    <xf numFmtId="0" fontId="8" fillId="4" borderId="5" xfId="0" applyFont="1" applyFill="1" applyBorder="1" applyAlignment="1">
      <alignment horizontal="center" vertical="top"/>
    </xf>
    <xf numFmtId="0" fontId="6" fillId="0" borderId="0" xfId="0" applyFont="1" applyBorder="1" applyAlignment="1">
      <alignment vertical="top"/>
    </xf>
    <xf numFmtId="0" fontId="6" fillId="0" borderId="13" xfId="0" applyFont="1" applyBorder="1" applyAlignment="1">
      <alignment vertical="top"/>
    </xf>
    <xf numFmtId="0" fontId="6" fillId="3" borderId="11" xfId="0" applyFont="1" applyFill="1" applyBorder="1" applyAlignment="1">
      <alignment vertical="top"/>
    </xf>
    <xf numFmtId="0" fontId="6" fillId="0" borderId="3" xfId="0" applyFont="1" applyBorder="1" applyAlignment="1">
      <alignment vertical="top"/>
    </xf>
    <xf numFmtId="0" fontId="6" fillId="0" borderId="0" xfId="0" applyFont="1" applyFill="1" applyBorder="1" applyAlignment="1">
      <alignment horizontal="left" vertical="top" wrapText="1"/>
    </xf>
    <xf numFmtId="0" fontId="23" fillId="0" borderId="0" xfId="0" applyFont="1" applyFill="1" applyBorder="1" applyAlignment="1">
      <alignment vertical="top" wrapText="1"/>
    </xf>
    <xf numFmtId="0" fontId="6" fillId="0" borderId="10" xfId="0" applyFont="1" applyFill="1" applyBorder="1" applyAlignment="1">
      <alignment vertical="top" wrapText="1"/>
    </xf>
    <xf numFmtId="0" fontId="6" fillId="0" borderId="12" xfId="0" applyFont="1" applyFill="1" applyBorder="1" applyAlignment="1">
      <alignment vertical="top" wrapText="1"/>
    </xf>
    <xf numFmtId="0" fontId="6" fillId="0" borderId="0" xfId="0" applyFont="1" applyFill="1" applyBorder="1" applyAlignment="1">
      <alignment vertical="top" wrapText="1"/>
    </xf>
    <xf numFmtId="0" fontId="9" fillId="0" borderId="13" xfId="0" applyFont="1" applyFill="1" applyBorder="1" applyAlignment="1">
      <alignment vertical="top" wrapText="1"/>
    </xf>
    <xf numFmtId="0" fontId="6" fillId="0" borderId="11" xfId="0" applyFont="1" applyFill="1" applyBorder="1" applyAlignment="1">
      <alignment horizontal="center" vertical="top"/>
    </xf>
    <xf numFmtId="0" fontId="9" fillId="0" borderId="11" xfId="0" applyFont="1" applyFill="1" applyBorder="1" applyAlignment="1">
      <alignment horizontal="center" vertical="top"/>
    </xf>
    <xf numFmtId="0" fontId="9" fillId="0" borderId="11" xfId="0" applyFont="1" applyFill="1" applyBorder="1" applyAlignment="1">
      <alignment vertical="top" wrapText="1"/>
    </xf>
    <xf numFmtId="0" fontId="9" fillId="0" borderId="31" xfId="0" applyFont="1" applyFill="1" applyBorder="1" applyAlignment="1">
      <alignment vertical="top" wrapText="1"/>
    </xf>
    <xf numFmtId="0" fontId="14" fillId="5" borderId="30" xfId="0" applyFont="1" applyFill="1" applyBorder="1" applyAlignment="1">
      <alignment horizontal="left" vertical="center" wrapText="1" indent="1"/>
    </xf>
    <xf numFmtId="0" fontId="8" fillId="0" borderId="11" xfId="0" applyFont="1" applyFill="1" applyBorder="1" applyAlignment="1">
      <alignment horizontal="center" vertical="top"/>
    </xf>
    <xf numFmtId="0" fontId="8" fillId="0" borderId="27" xfId="0" applyFont="1" applyFill="1" applyBorder="1" applyAlignment="1">
      <alignment horizontal="center" vertical="top"/>
    </xf>
    <xf numFmtId="0" fontId="8" fillId="0" borderId="31" xfId="0" applyFont="1" applyFill="1" applyBorder="1" applyAlignment="1">
      <alignment horizontal="center" vertical="top"/>
    </xf>
    <xf numFmtId="0" fontId="9" fillId="0" borderId="31" xfId="0" applyFont="1" applyFill="1" applyBorder="1" applyAlignment="1">
      <alignment horizontal="center" vertical="top"/>
    </xf>
    <xf numFmtId="0" fontId="6" fillId="0" borderId="11" xfId="0" applyFont="1" applyFill="1" applyBorder="1" applyAlignment="1">
      <alignment vertical="top" wrapText="1"/>
    </xf>
    <xf numFmtId="0" fontId="6" fillId="0" borderId="27" xfId="0" applyFont="1" applyFill="1" applyBorder="1" applyAlignment="1">
      <alignment horizontal="center" vertical="top"/>
    </xf>
    <xf numFmtId="0" fontId="6" fillId="0" borderId="27" xfId="0" applyFont="1" applyFill="1" applyBorder="1" applyAlignment="1">
      <alignment vertical="top" wrapText="1"/>
    </xf>
    <xf numFmtId="0" fontId="6" fillId="0" borderId="3" xfId="0" applyFont="1" applyFill="1" applyBorder="1" applyAlignment="1">
      <alignment horizontal="center" vertical="top"/>
    </xf>
    <xf numFmtId="0" fontId="23" fillId="0" borderId="0" xfId="0" applyFont="1" applyFill="1" applyBorder="1" applyAlignment="1">
      <alignment vertical="center" wrapText="1"/>
    </xf>
    <xf numFmtId="0" fontId="20" fillId="0" borderId="13" xfId="0" applyFont="1" applyFill="1" applyBorder="1" applyAlignment="1"/>
    <xf numFmtId="0" fontId="6" fillId="0" borderId="13" xfId="0" applyFont="1" applyFill="1" applyBorder="1" applyAlignment="1">
      <alignment horizontal="left" vertical="top" wrapText="1"/>
    </xf>
    <xf numFmtId="0" fontId="6" fillId="0" borderId="11" xfId="0" applyFont="1" applyFill="1" applyBorder="1" applyAlignment="1">
      <alignment wrapText="1"/>
    </xf>
    <xf numFmtId="0" fontId="2" fillId="0" borderId="0" xfId="0" applyNumberFormat="1" applyFont="1" applyFill="1" applyBorder="1" applyAlignment="1">
      <alignment vertical="top" wrapText="1"/>
    </xf>
    <xf numFmtId="0" fontId="8" fillId="0" borderId="32" xfId="0" applyFont="1" applyFill="1" applyBorder="1" applyAlignment="1">
      <alignment horizontal="center" vertical="top"/>
    </xf>
    <xf numFmtId="0" fontId="9" fillId="0" borderId="32" xfId="0" applyFont="1" applyFill="1" applyBorder="1" applyAlignment="1">
      <alignment vertical="top" wrapText="1"/>
    </xf>
    <xf numFmtId="0" fontId="7" fillId="0" borderId="3" xfId="0" applyFont="1" applyFill="1" applyBorder="1" applyAlignment="1">
      <alignment vertical="top" wrapText="1"/>
    </xf>
    <xf numFmtId="0" fontId="8" fillId="0" borderId="31" xfId="0" applyFont="1" applyFill="1" applyBorder="1" applyAlignment="1">
      <alignment vertical="top"/>
    </xf>
    <xf numFmtId="0" fontId="8" fillId="0" borderId="27" xfId="0" applyFont="1" applyFill="1" applyBorder="1" applyAlignment="1">
      <alignment vertical="top"/>
    </xf>
    <xf numFmtId="0" fontId="23" fillId="0" borderId="0" xfId="0" applyFont="1" applyFill="1" applyBorder="1" applyAlignment="1">
      <alignment vertical="top"/>
    </xf>
    <xf numFmtId="0" fontId="24" fillId="0" borderId="0" xfId="0" applyFont="1" applyAlignment="1">
      <alignment horizontal="left" vertical="center"/>
    </xf>
    <xf numFmtId="0" fontId="3" fillId="0" borderId="0" xfId="2"/>
    <xf numFmtId="0" fontId="26" fillId="0" borderId="0" xfId="0" applyFont="1" applyFill="1" applyBorder="1" applyAlignment="1"/>
    <xf numFmtId="0" fontId="27" fillId="0" borderId="0" xfId="0" applyFont="1" applyFill="1" applyBorder="1" applyAlignment="1"/>
    <xf numFmtId="0" fontId="28" fillId="0" borderId="0" xfId="0" applyFont="1" applyAlignment="1">
      <alignment horizontal="left" vertical="center"/>
    </xf>
    <xf numFmtId="0" fontId="29" fillId="0" borderId="0" xfId="0" applyFont="1" applyFill="1" applyBorder="1" applyAlignment="1"/>
    <xf numFmtId="0" fontId="6" fillId="0" borderId="0" xfId="0" applyFont="1" applyAlignment="1">
      <alignment wrapText="1"/>
    </xf>
    <xf numFmtId="0" fontId="17" fillId="0" borderId="0" xfId="0" applyFont="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30" fillId="0" borderId="0" xfId="0" applyFont="1" applyFill="1" applyBorder="1" applyAlignment="1"/>
    <xf numFmtId="0" fontId="31" fillId="0" borderId="0" xfId="0" applyFont="1" applyFill="1" applyBorder="1" applyAlignment="1">
      <alignment vertical="center"/>
    </xf>
    <xf numFmtId="0" fontId="8" fillId="0" borderId="15" xfId="0" applyFont="1" applyFill="1" applyBorder="1" applyAlignment="1">
      <alignment wrapText="1"/>
    </xf>
    <xf numFmtId="0" fontId="6" fillId="0" borderId="0" xfId="0" applyFont="1" applyBorder="1" applyAlignment="1">
      <alignment wrapText="1"/>
    </xf>
    <xf numFmtId="0" fontId="11" fillId="4" borderId="0" xfId="0" applyFont="1" applyFill="1" applyBorder="1" applyAlignment="1"/>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5" fillId="5" borderId="28" xfId="0" applyFont="1" applyFill="1" applyBorder="1" applyAlignment="1">
      <alignment horizontal="left" vertical="top" wrapText="1" indent="1"/>
    </xf>
    <xf numFmtId="0" fontId="6" fillId="0" borderId="0" xfId="0" quotePrefix="1" applyFont="1" applyBorder="1" applyAlignment="1"/>
    <xf numFmtId="0" fontId="3" fillId="0" borderId="10" xfId="2" applyFill="1" applyBorder="1" applyAlignment="1">
      <alignment horizontal="left" vertical="top" wrapText="1"/>
    </xf>
    <xf numFmtId="0" fontId="6" fillId="0" borderId="0" xfId="0" applyFont="1" applyAlignment="1">
      <alignment vertical="center" wrapText="1"/>
    </xf>
    <xf numFmtId="0" fontId="6" fillId="0" borderId="0" xfId="0" applyFont="1" applyAlignment="1">
      <alignment vertical="center"/>
    </xf>
    <xf numFmtId="0" fontId="8" fillId="0" borderId="0" xfId="0" applyFont="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vertical="center"/>
    </xf>
    <xf numFmtId="0" fontId="3" fillId="0" borderId="3" xfId="2" applyFill="1" applyBorder="1" applyAlignment="1"/>
    <xf numFmtId="0" fontId="6" fillId="0" borderId="33" xfId="0" quotePrefix="1" applyFont="1" applyFill="1" applyBorder="1" applyAlignment="1"/>
    <xf numFmtId="0" fontId="6" fillId="0" borderId="34" xfId="0" applyFont="1" applyFill="1" applyBorder="1" applyAlignment="1">
      <alignment horizontal="left" vertical="top" wrapText="1"/>
    </xf>
    <xf numFmtId="0" fontId="6" fillId="0" borderId="35" xfId="0" applyFont="1" applyBorder="1" applyAlignment="1">
      <alignment horizontal="center"/>
    </xf>
    <xf numFmtId="0" fontId="6" fillId="3" borderId="14" xfId="0" applyFont="1" applyFill="1" applyBorder="1" applyAlignment="1"/>
    <xf numFmtId="0" fontId="6" fillId="3" borderId="33" xfId="0" applyFont="1" applyFill="1" applyBorder="1" applyAlignment="1"/>
    <xf numFmtId="0" fontId="6" fillId="3" borderId="37" xfId="0" applyFont="1" applyFill="1" applyBorder="1" applyAlignment="1"/>
    <xf numFmtId="0" fontId="8" fillId="6" borderId="35" xfId="0" applyFont="1" applyFill="1" applyBorder="1" applyAlignment="1"/>
    <xf numFmtId="0" fontId="6" fillId="0" borderId="33" xfId="0" applyFont="1" applyBorder="1" applyAlignment="1">
      <alignment horizontal="center"/>
    </xf>
    <xf numFmtId="0" fontId="6" fillId="3" borderId="35" xfId="0" applyFont="1" applyFill="1" applyBorder="1" applyAlignment="1"/>
    <xf numFmtId="0" fontId="6" fillId="3" borderId="38" xfId="0" applyFont="1" applyFill="1" applyBorder="1" applyAlignment="1"/>
    <xf numFmtId="0" fontId="6" fillId="3" borderId="39" xfId="0" applyFont="1" applyFill="1" applyBorder="1" applyAlignment="1"/>
    <xf numFmtId="0" fontId="8" fillId="0" borderId="37" xfId="0" applyFont="1" applyFill="1" applyBorder="1" applyAlignment="1"/>
    <xf numFmtId="0" fontId="8" fillId="6" borderId="40" xfId="0" applyFont="1" applyFill="1" applyBorder="1" applyAlignment="1"/>
    <xf numFmtId="0" fontId="6" fillId="0" borderId="41" xfId="0" applyFont="1" applyFill="1" applyBorder="1" applyAlignment="1"/>
    <xf numFmtId="0" fontId="6" fillId="0" borderId="41" xfId="0" applyFont="1" applyBorder="1" applyAlignment="1">
      <alignment horizontal="center"/>
    </xf>
    <xf numFmtId="0" fontId="8" fillId="6" borderId="36" xfId="0" applyFont="1" applyFill="1" applyBorder="1" applyAlignment="1"/>
    <xf numFmtId="0" fontId="6" fillId="0" borderId="41" xfId="0" applyFont="1" applyBorder="1"/>
    <xf numFmtId="0" fontId="6" fillId="0" borderId="37" xfId="0" applyFont="1" applyBorder="1" applyAlignment="1">
      <alignment horizontal="center"/>
    </xf>
    <xf numFmtId="0" fontId="8" fillId="6" borderId="42" xfId="0" applyFont="1" applyFill="1" applyBorder="1" applyAlignment="1"/>
    <xf numFmtId="0" fontId="6" fillId="0" borderId="38" xfId="1" applyNumberFormat="1" applyFont="1" applyBorder="1" applyAlignment="1">
      <alignment horizontal="right"/>
    </xf>
    <xf numFmtId="0" fontId="8" fillId="0" borderId="43" xfId="0" applyFont="1" applyFill="1" applyBorder="1" applyAlignment="1"/>
    <xf numFmtId="0" fontId="6" fillId="3" borderId="39" xfId="0" quotePrefix="1" applyFont="1" applyFill="1" applyBorder="1" applyAlignment="1">
      <alignment horizontal="left"/>
    </xf>
    <xf numFmtId="0" fontId="6" fillId="0" borderId="38" xfId="0" applyFont="1" applyBorder="1" applyAlignment="1">
      <alignment horizontal="center" wrapText="1"/>
    </xf>
    <xf numFmtId="0" fontId="6" fillId="3" borderId="14" xfId="0" applyFont="1" applyFill="1" applyBorder="1" applyAlignment="1">
      <alignment horizontal="right"/>
    </xf>
    <xf numFmtId="0" fontId="6" fillId="0" borderId="39" xfId="0" applyFont="1" applyBorder="1" applyAlignment="1">
      <alignment horizontal="center"/>
    </xf>
    <xf numFmtId="0" fontId="6" fillId="4" borderId="46" xfId="0" applyFont="1" applyFill="1" applyBorder="1" applyAlignment="1">
      <alignment horizontal="center"/>
    </xf>
    <xf numFmtId="0" fontId="6" fillId="4" borderId="47" xfId="0" applyFont="1" applyFill="1" applyBorder="1" applyAlignment="1">
      <alignment horizontal="center"/>
    </xf>
    <xf numFmtId="0" fontId="6" fillId="4" borderId="14" xfId="1" applyNumberFormat="1" applyFont="1" applyFill="1" applyBorder="1" applyAlignment="1">
      <alignment horizontal="right"/>
    </xf>
    <xf numFmtId="0" fontId="8" fillId="3" borderId="14" xfId="0" applyFont="1" applyFill="1" applyBorder="1" applyAlignment="1"/>
    <xf numFmtId="0" fontId="6" fillId="4" borderId="38" xfId="1" applyNumberFormat="1" applyFont="1" applyFill="1" applyBorder="1" applyAlignment="1">
      <alignment horizontal="right"/>
    </xf>
    <xf numFmtId="0" fontId="6" fillId="0" borderId="38" xfId="0" applyFont="1" applyBorder="1" applyAlignment="1">
      <alignment horizontal="center"/>
    </xf>
    <xf numFmtId="0" fontId="8" fillId="0" borderId="35" xfId="0" applyFont="1" applyFill="1" applyBorder="1" applyAlignment="1"/>
    <xf numFmtId="0" fontId="6" fillId="0" borderId="47" xfId="0" applyFont="1" applyBorder="1" applyAlignment="1">
      <alignment horizontal="center"/>
    </xf>
    <xf numFmtId="0" fontId="6" fillId="0" borderId="14" xfId="1" applyNumberFormat="1" applyFont="1" applyBorder="1" applyAlignment="1">
      <alignment horizontal="right"/>
    </xf>
    <xf numFmtId="0" fontId="6" fillId="0" borderId="46" xfId="0" applyFont="1" applyBorder="1" applyAlignment="1">
      <alignment horizontal="center"/>
    </xf>
    <xf numFmtId="0" fontId="6" fillId="0" borderId="36" xfId="0" applyFont="1" applyBorder="1" applyAlignment="1">
      <alignment horizontal="center"/>
    </xf>
    <xf numFmtId="0" fontId="6" fillId="0" borderId="33" xfId="0" applyFont="1" applyFill="1" applyBorder="1" applyAlignment="1"/>
    <xf numFmtId="0" fontId="8" fillId="3" borderId="48" xfId="0" applyFont="1" applyFill="1" applyBorder="1" applyAlignment="1"/>
    <xf numFmtId="0" fontId="9" fillId="3" borderId="44" xfId="0" quotePrefix="1" applyFont="1" applyFill="1" applyBorder="1" applyAlignment="1">
      <alignment horizontal="left"/>
    </xf>
    <xf numFmtId="0" fontId="6" fillId="4" borderId="0" xfId="0" applyFont="1" applyFill="1" applyBorder="1" applyAlignment="1">
      <alignment vertical="top" wrapText="1"/>
    </xf>
    <xf numFmtId="0" fontId="13" fillId="0" borderId="10" xfId="0" applyFont="1" applyFill="1" applyBorder="1" applyAlignment="1">
      <alignment vertical="top" wrapText="1"/>
    </xf>
    <xf numFmtId="0" fontId="33" fillId="0" borderId="0" xfId="0" applyFont="1"/>
    <xf numFmtId="0" fontId="33" fillId="0" borderId="0" xfId="0" applyFont="1" applyBorder="1"/>
    <xf numFmtId="0" fontId="15" fillId="0" borderId="0" xfId="0" applyFont="1" applyBorder="1"/>
    <xf numFmtId="49" fontId="6" fillId="3" borderId="45" xfId="0" applyNumberFormat="1" applyFont="1" applyFill="1" applyBorder="1" applyAlignment="1">
      <alignment horizontal="left"/>
    </xf>
    <xf numFmtId="0" fontId="6" fillId="0" borderId="0" xfId="0" applyFont="1" applyFill="1" applyBorder="1"/>
    <xf numFmtId="0" fontId="0" fillId="0" borderId="0" xfId="0" applyAlignment="1">
      <alignment vertical="center" wrapText="1"/>
    </xf>
    <xf numFmtId="0" fontId="3" fillId="0" borderId="0" xfId="2" applyAlignment="1">
      <alignment wrapText="1"/>
    </xf>
  </cellXfs>
  <cellStyles count="5">
    <cellStyle name="Komma 2" xfId="1"/>
    <cellStyle name="Komma 2 2" xfId="4"/>
    <cellStyle name="Link" xfId="2" builtinId="8"/>
    <cellStyle name="Normal" xfId="0" builtinId="0"/>
    <cellStyle name="Normal 2" xfId="3"/>
  </cellStyles>
  <dxfs count="143">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s>
  <tableStyles count="0" defaultTableStyle="TableStyleMedium2" defaultPivotStyle="PivotStyleLight16"/>
  <colors>
    <mruColors>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E1"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checked="Checked" firstButton="1" fmlaLink="E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checked="Checked" firstButton="1" fmlaLink="E1"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checked="Checked" firstButton="1" fmlaLink="E1"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checked="Checked" firstButton="1" fmlaLink="E1" lockText="1"/>
</file>

<file path=xl/ctrlProps/ctrlProp15.xml><?xml version="1.0" encoding="utf-8"?>
<formControlPr xmlns="http://schemas.microsoft.com/office/spreadsheetml/2009/9/main" objectType="Radio" lockText="1"/>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4854776</xdr:colOff>
          <xdr:row>0</xdr:row>
          <xdr:rowOff>112093</xdr:rowOff>
        </xdr:from>
        <xdr:to>
          <xdr:col>1</xdr:col>
          <xdr:colOff>6534150</xdr:colOff>
          <xdr:row>0</xdr:row>
          <xdr:rowOff>428625</xdr:rowOff>
        </xdr:to>
        <xdr:grpSp>
          <xdr:nvGrpSpPr>
            <xdr:cNvPr id="10" name="Gruppe 9"/>
            <xdr:cNvGrpSpPr/>
          </xdr:nvGrpSpPr>
          <xdr:grpSpPr>
            <a:xfrm>
              <a:off x="5464376" y="112093"/>
              <a:ext cx="1679374" cy="316532"/>
              <a:chOff x="3092652" y="731264"/>
              <a:chExt cx="1562103" cy="307008"/>
            </a:xfrm>
          </xdr:grpSpPr>
          <xdr:sp macro="" textlink="">
            <xdr:nvSpPr>
              <xdr:cNvPr id="3083" name="Group Box 11" hidden="1">
                <a:extLst>
                  <a:ext uri="{63B3BB69-23CF-44E3-9099-C40C66FF867C}">
                    <a14:compatExt spid="_x0000_s3083"/>
                  </a:ext>
                </a:extLst>
              </xdr:cNvPr>
              <xdr:cNvSpPr/>
            </xdr:nvSpPr>
            <xdr:spPr bwMode="auto">
              <a:xfrm>
                <a:off x="3092652" y="731264"/>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3084" name="Option Button 12" hidden="1">
                <a:extLst>
                  <a:ext uri="{63B3BB69-23CF-44E3-9099-C40C66FF867C}">
                    <a14:compatExt spid="_x0000_s3084"/>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3085" name="Option Button 13" hidden="1">
                <a:extLst>
                  <a:ext uri="{63B3BB69-23CF-44E3-9099-C40C66FF867C}">
                    <a14:compatExt spid="_x0000_s3085"/>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5216726</xdr:colOff>
          <xdr:row>0</xdr:row>
          <xdr:rowOff>54943</xdr:rowOff>
        </xdr:from>
        <xdr:to>
          <xdr:col>1</xdr:col>
          <xdr:colOff>6569279</xdr:colOff>
          <xdr:row>0</xdr:row>
          <xdr:rowOff>363844</xdr:rowOff>
        </xdr:to>
        <xdr:grpSp>
          <xdr:nvGrpSpPr>
            <xdr:cNvPr id="3" name="Gruppe 2"/>
            <xdr:cNvGrpSpPr/>
          </xdr:nvGrpSpPr>
          <xdr:grpSpPr>
            <a:xfrm>
              <a:off x="5788226" y="54943"/>
              <a:ext cx="1352553" cy="308901"/>
              <a:chOff x="3037649" y="712168"/>
              <a:chExt cx="1562103" cy="308901"/>
            </a:xfrm>
          </xdr:grpSpPr>
          <xdr:sp macro="" textlink="">
            <xdr:nvSpPr>
              <xdr:cNvPr id="2050" name="Group Box 2" hidden="1">
                <a:extLst>
                  <a:ext uri="{63B3BB69-23CF-44E3-9099-C40C66FF867C}">
                    <a14:compatExt spid="_x0000_s2050"/>
                  </a:ext>
                </a:extLst>
              </xdr:cNvPr>
              <xdr:cNvSpPr/>
            </xdr:nvSpPr>
            <xdr:spPr bwMode="auto">
              <a:xfrm>
                <a:off x="3037649" y="712168"/>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2051" name="Option Button 3" hidden="1">
                <a:extLst>
                  <a:ext uri="{63B3BB69-23CF-44E3-9099-C40C66FF867C}">
                    <a14:compatExt spid="_x0000_s2051"/>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2052" name="Option Button 4" hidden="1">
                <a:extLst>
                  <a:ext uri="{63B3BB69-23CF-44E3-9099-C40C66FF867C}">
                    <a14:compatExt spid="_x0000_s2052"/>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5169102</xdr:colOff>
          <xdr:row>0</xdr:row>
          <xdr:rowOff>66676</xdr:rowOff>
        </xdr:from>
        <xdr:to>
          <xdr:col>1</xdr:col>
          <xdr:colOff>6686550</xdr:colOff>
          <xdr:row>0</xdr:row>
          <xdr:rowOff>504825</xdr:rowOff>
        </xdr:to>
        <xdr:grpSp>
          <xdr:nvGrpSpPr>
            <xdr:cNvPr id="2" name="Gruppe 1"/>
            <xdr:cNvGrpSpPr/>
          </xdr:nvGrpSpPr>
          <xdr:grpSpPr>
            <a:xfrm>
              <a:off x="5797752" y="66674"/>
              <a:ext cx="1517448" cy="438148"/>
              <a:chOff x="3215497" y="744342"/>
              <a:chExt cx="1562104" cy="307008"/>
            </a:xfrm>
          </xdr:grpSpPr>
          <xdr:sp macro="" textlink="">
            <xdr:nvSpPr>
              <xdr:cNvPr id="7169" name="Group Box 1" hidden="1">
                <a:extLst>
                  <a:ext uri="{63B3BB69-23CF-44E3-9099-C40C66FF867C}">
                    <a14:compatExt spid="_x0000_s7169"/>
                  </a:ext>
                </a:extLst>
              </xdr:cNvPr>
              <xdr:cNvSpPr/>
            </xdr:nvSpPr>
            <xdr:spPr bwMode="auto">
              <a:xfrm>
                <a:off x="3215497" y="744342"/>
                <a:ext cx="1562104"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7170" name="Option Button 2" hidden="1">
                <a:extLst>
                  <a:ext uri="{63B3BB69-23CF-44E3-9099-C40C66FF867C}">
                    <a14:compatExt spid="_x0000_s7170"/>
                  </a:ext>
                </a:extLst>
              </xdr:cNvPr>
              <xdr:cNvSpPr/>
            </xdr:nvSpPr>
            <xdr:spPr bwMode="auto">
              <a:xfrm>
                <a:off x="3283848" y="787803"/>
                <a:ext cx="453125"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7171" name="Option Button 3" hidden="1">
                <a:extLst>
                  <a:ext uri="{63B3BB69-23CF-44E3-9099-C40C66FF867C}">
                    <a14:compatExt spid="_x0000_s7171"/>
                  </a:ext>
                </a:extLst>
              </xdr:cNvPr>
              <xdr:cNvSpPr/>
            </xdr:nvSpPr>
            <xdr:spPr bwMode="auto">
              <a:xfrm>
                <a:off x="3954029"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4886325</xdr:colOff>
          <xdr:row>0</xdr:row>
          <xdr:rowOff>112093</xdr:rowOff>
        </xdr:from>
        <xdr:to>
          <xdr:col>1</xdr:col>
          <xdr:colOff>6600825</xdr:colOff>
          <xdr:row>0</xdr:row>
          <xdr:rowOff>457200</xdr:rowOff>
        </xdr:to>
        <xdr:grpSp>
          <xdr:nvGrpSpPr>
            <xdr:cNvPr id="2" name="Gruppe 1"/>
            <xdr:cNvGrpSpPr/>
          </xdr:nvGrpSpPr>
          <xdr:grpSpPr>
            <a:xfrm>
              <a:off x="5495922" y="112093"/>
              <a:ext cx="1714499" cy="345107"/>
              <a:chOff x="3092656" y="731222"/>
              <a:chExt cx="1562102" cy="307008"/>
            </a:xfrm>
          </xdr:grpSpPr>
          <xdr:sp macro="" textlink="">
            <xdr:nvSpPr>
              <xdr:cNvPr id="9217" name="Group Box 1" hidden="1">
                <a:extLst>
                  <a:ext uri="{63B3BB69-23CF-44E3-9099-C40C66FF867C}">
                    <a14:compatExt spid="_x0000_s9217"/>
                  </a:ext>
                </a:extLst>
              </xdr:cNvPr>
              <xdr:cNvSpPr/>
            </xdr:nvSpPr>
            <xdr:spPr bwMode="auto">
              <a:xfrm>
                <a:off x="3092656" y="731222"/>
                <a:ext cx="1562102"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9218" name="Option Button 2" hidden="1">
                <a:extLst>
                  <a:ext uri="{63B3BB69-23CF-44E3-9099-C40C66FF867C}">
                    <a14:compatExt spid="_x0000_s9218"/>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9219" name="Option Button 3" hidden="1">
                <a:extLst>
                  <a:ext uri="{63B3BB69-23CF-44E3-9099-C40C66FF867C}">
                    <a14:compatExt spid="_x0000_s9219"/>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twoCellAnchor editAs="oneCell">
    <xdr:from>
      <xdr:col>1</xdr:col>
      <xdr:colOff>28575</xdr:colOff>
      <xdr:row>12</xdr:row>
      <xdr:rowOff>180975</xdr:rowOff>
    </xdr:from>
    <xdr:to>
      <xdr:col>1</xdr:col>
      <xdr:colOff>8619051</xdr:colOff>
      <xdr:row>20</xdr:row>
      <xdr:rowOff>142689</xdr:rowOff>
    </xdr:to>
    <xdr:pic>
      <xdr:nvPicPr>
        <xdr:cNvPr id="6" name="Billede 5"/>
        <xdr:cNvPicPr>
          <a:picLocks noChangeAspect="1"/>
        </xdr:cNvPicPr>
      </xdr:nvPicPr>
      <xdr:blipFill>
        <a:blip xmlns:r="http://schemas.openxmlformats.org/officeDocument/2006/relationships" r:embed="rId1"/>
        <a:stretch>
          <a:fillRect/>
        </a:stretch>
      </xdr:blipFill>
      <xdr:spPr>
        <a:xfrm>
          <a:off x="638175" y="3467100"/>
          <a:ext cx="8590476" cy="1485714"/>
        </a:xfrm>
        <a:prstGeom prst="rect">
          <a:avLst/>
        </a:prstGeom>
      </xdr:spPr>
    </xdr:pic>
    <xdr:clientData/>
  </xdr:twoCellAnchor>
  <xdr:twoCellAnchor editAs="oneCell">
    <xdr:from>
      <xdr:col>1</xdr:col>
      <xdr:colOff>190500</xdr:colOff>
      <xdr:row>46</xdr:row>
      <xdr:rowOff>104775</xdr:rowOff>
    </xdr:from>
    <xdr:to>
      <xdr:col>1</xdr:col>
      <xdr:colOff>8591550</xdr:colOff>
      <xdr:row>65</xdr:row>
      <xdr:rowOff>95250</xdr:rowOff>
    </xdr:to>
    <xdr:pic>
      <xdr:nvPicPr>
        <xdr:cNvPr id="7" name="Billede 6"/>
        <xdr:cNvPicPr/>
      </xdr:nvPicPr>
      <xdr:blipFill>
        <a:blip xmlns:r="http://schemas.openxmlformats.org/officeDocument/2006/relationships" r:embed="rId2"/>
        <a:stretch>
          <a:fillRect/>
        </a:stretch>
      </xdr:blipFill>
      <xdr:spPr>
        <a:xfrm>
          <a:off x="800100" y="5267325"/>
          <a:ext cx="8401050" cy="3657600"/>
        </a:xfrm>
        <a:prstGeom prst="rect">
          <a:avLst/>
        </a:prstGeom>
      </xdr:spPr>
    </xdr:pic>
    <xdr:clientData/>
  </xdr:twoCellAnchor>
  <xdr:twoCellAnchor>
    <xdr:from>
      <xdr:col>1</xdr:col>
      <xdr:colOff>7242021</xdr:colOff>
      <xdr:row>49</xdr:row>
      <xdr:rowOff>80030</xdr:rowOff>
    </xdr:from>
    <xdr:to>
      <xdr:col>1</xdr:col>
      <xdr:colOff>7679957</xdr:colOff>
      <xdr:row>54</xdr:row>
      <xdr:rowOff>104311</xdr:rowOff>
    </xdr:to>
    <xdr:sp macro="" textlink="">
      <xdr:nvSpPr>
        <xdr:cNvPr id="8" name="Højrepil 7"/>
        <xdr:cNvSpPr/>
      </xdr:nvSpPr>
      <xdr:spPr>
        <a:xfrm rot="8010354">
          <a:off x="7558386" y="10917440"/>
          <a:ext cx="1024406" cy="4379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152400</xdr:colOff>
      <xdr:row>71</xdr:row>
      <xdr:rowOff>190499</xdr:rowOff>
    </xdr:from>
    <xdr:to>
      <xdr:col>1</xdr:col>
      <xdr:colOff>8763000</xdr:colOff>
      <xdr:row>97</xdr:row>
      <xdr:rowOff>76200</xdr:rowOff>
    </xdr:to>
    <xdr:pic>
      <xdr:nvPicPr>
        <xdr:cNvPr id="9" name="Billede 8"/>
        <xdr:cNvPicPr/>
      </xdr:nvPicPr>
      <xdr:blipFill rotWithShape="1">
        <a:blip xmlns:r="http://schemas.openxmlformats.org/officeDocument/2006/relationships" r:embed="rId3"/>
        <a:srcRect l="24218" t="9445" r="23125" b="18607"/>
        <a:stretch/>
      </xdr:blipFill>
      <xdr:spPr bwMode="auto">
        <a:xfrm>
          <a:off x="762000" y="10201274"/>
          <a:ext cx="8610600" cy="4838701"/>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5044420</xdr:colOff>
      <xdr:row>82</xdr:row>
      <xdr:rowOff>140124</xdr:rowOff>
    </xdr:from>
    <xdr:to>
      <xdr:col>1</xdr:col>
      <xdr:colOff>5467485</xdr:colOff>
      <xdr:row>87</xdr:row>
      <xdr:rowOff>158517</xdr:rowOff>
    </xdr:to>
    <xdr:sp macro="" textlink="">
      <xdr:nvSpPr>
        <xdr:cNvPr id="10" name="Højrepil 9"/>
        <xdr:cNvSpPr/>
      </xdr:nvSpPr>
      <xdr:spPr>
        <a:xfrm rot="8010354">
          <a:off x="5380106" y="12520313"/>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xdr:from>
      <xdr:col>1</xdr:col>
      <xdr:colOff>8206718</xdr:colOff>
      <xdr:row>89</xdr:row>
      <xdr:rowOff>6775</xdr:rowOff>
    </xdr:from>
    <xdr:to>
      <xdr:col>1</xdr:col>
      <xdr:colOff>8629783</xdr:colOff>
      <xdr:row>94</xdr:row>
      <xdr:rowOff>25168</xdr:rowOff>
    </xdr:to>
    <xdr:sp macro="" textlink="">
      <xdr:nvSpPr>
        <xdr:cNvPr id="11" name="Højrepil 10"/>
        <xdr:cNvSpPr/>
      </xdr:nvSpPr>
      <xdr:spPr>
        <a:xfrm rot="8010354">
          <a:off x="8542404" y="13720464"/>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219074</xdr:colOff>
      <xdr:row>101</xdr:row>
      <xdr:rowOff>76199</xdr:rowOff>
    </xdr:from>
    <xdr:to>
      <xdr:col>1</xdr:col>
      <xdr:colOff>8686799</xdr:colOff>
      <xdr:row>129</xdr:row>
      <xdr:rowOff>9524</xdr:rowOff>
    </xdr:to>
    <xdr:pic>
      <xdr:nvPicPr>
        <xdr:cNvPr id="12" name="Billede 1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339" t="10131" r="13228" b="10553"/>
        <a:stretch/>
      </xdr:blipFill>
      <xdr:spPr bwMode="auto">
        <a:xfrm>
          <a:off x="828674" y="15801974"/>
          <a:ext cx="8467725" cy="52673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7044668</xdr:colOff>
      <xdr:row>115</xdr:row>
      <xdr:rowOff>187750</xdr:rowOff>
    </xdr:from>
    <xdr:to>
      <xdr:col>1</xdr:col>
      <xdr:colOff>7467733</xdr:colOff>
      <xdr:row>121</xdr:row>
      <xdr:rowOff>15643</xdr:rowOff>
    </xdr:to>
    <xdr:sp macro="" textlink="">
      <xdr:nvSpPr>
        <xdr:cNvPr id="13" name="Højrepil 12"/>
        <xdr:cNvSpPr/>
      </xdr:nvSpPr>
      <xdr:spPr>
        <a:xfrm rot="8010354">
          <a:off x="7380354" y="18854439"/>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123824</xdr:colOff>
      <xdr:row>141</xdr:row>
      <xdr:rowOff>85725</xdr:rowOff>
    </xdr:from>
    <xdr:to>
      <xdr:col>1</xdr:col>
      <xdr:colOff>8610599</xdr:colOff>
      <xdr:row>175</xdr:row>
      <xdr:rowOff>130781</xdr:rowOff>
    </xdr:to>
    <xdr:pic>
      <xdr:nvPicPr>
        <xdr:cNvPr id="4" name="Billede 3"/>
        <xdr:cNvPicPr>
          <a:picLocks noChangeAspect="1"/>
        </xdr:cNvPicPr>
      </xdr:nvPicPr>
      <xdr:blipFill>
        <a:blip xmlns:r="http://schemas.openxmlformats.org/officeDocument/2006/relationships" r:embed="rId5"/>
        <a:stretch>
          <a:fillRect/>
        </a:stretch>
      </xdr:blipFill>
      <xdr:spPr>
        <a:xfrm>
          <a:off x="733424" y="22526625"/>
          <a:ext cx="8486775" cy="6522056"/>
        </a:xfrm>
        <a:prstGeom prst="rect">
          <a:avLst/>
        </a:prstGeom>
      </xdr:spPr>
    </xdr:pic>
    <xdr:clientData/>
  </xdr:twoCellAnchor>
  <xdr:twoCellAnchor editAs="oneCell">
    <xdr:from>
      <xdr:col>1</xdr:col>
      <xdr:colOff>104775</xdr:colOff>
      <xdr:row>180</xdr:row>
      <xdr:rowOff>123825</xdr:rowOff>
    </xdr:from>
    <xdr:to>
      <xdr:col>1</xdr:col>
      <xdr:colOff>8890053</xdr:colOff>
      <xdr:row>209</xdr:row>
      <xdr:rowOff>9525</xdr:rowOff>
    </xdr:to>
    <xdr:pic>
      <xdr:nvPicPr>
        <xdr:cNvPr id="5" name="Billede 4"/>
        <xdr:cNvPicPr>
          <a:picLocks noChangeAspect="1"/>
        </xdr:cNvPicPr>
      </xdr:nvPicPr>
      <xdr:blipFill>
        <a:blip xmlns:r="http://schemas.openxmlformats.org/officeDocument/2006/relationships" r:embed="rId6"/>
        <a:stretch>
          <a:fillRect/>
        </a:stretch>
      </xdr:blipFill>
      <xdr:spPr>
        <a:xfrm>
          <a:off x="714375" y="30051375"/>
          <a:ext cx="8785278" cy="5410200"/>
        </a:xfrm>
        <a:prstGeom prst="rect">
          <a:avLst/>
        </a:prstGeom>
      </xdr:spPr>
    </xdr:pic>
    <xdr:clientData/>
  </xdr:twoCellAnchor>
  <xdr:twoCellAnchor editAs="oneCell">
    <xdr:from>
      <xdr:col>1</xdr:col>
      <xdr:colOff>914400</xdr:colOff>
      <xdr:row>132</xdr:row>
      <xdr:rowOff>85725</xdr:rowOff>
    </xdr:from>
    <xdr:to>
      <xdr:col>1</xdr:col>
      <xdr:colOff>7034530</xdr:colOff>
      <xdr:row>135</xdr:row>
      <xdr:rowOff>53340</xdr:rowOff>
    </xdr:to>
    <xdr:pic>
      <xdr:nvPicPr>
        <xdr:cNvPr id="18" name="Billede 17"/>
        <xdr:cNvPicPr/>
      </xdr:nvPicPr>
      <xdr:blipFill>
        <a:blip xmlns:r="http://schemas.openxmlformats.org/officeDocument/2006/relationships" r:embed="rId7"/>
        <a:stretch>
          <a:fillRect/>
        </a:stretch>
      </xdr:blipFill>
      <xdr:spPr>
        <a:xfrm>
          <a:off x="1524000" y="27470100"/>
          <a:ext cx="6120130" cy="539115"/>
        </a:xfrm>
        <a:prstGeom prst="rect">
          <a:avLst/>
        </a:prstGeom>
      </xdr:spPr>
    </xdr:pic>
    <xdr:clientData/>
  </xdr:twoCellAnchor>
  <xdr:twoCellAnchor editAs="oneCell">
    <xdr:from>
      <xdr:col>0</xdr:col>
      <xdr:colOff>590087</xdr:colOff>
      <xdr:row>28</xdr:row>
      <xdr:rowOff>38100</xdr:rowOff>
    </xdr:from>
    <xdr:to>
      <xdr:col>1</xdr:col>
      <xdr:colOff>8530909</xdr:colOff>
      <xdr:row>43</xdr:row>
      <xdr:rowOff>0</xdr:rowOff>
    </xdr:to>
    <xdr:pic>
      <xdr:nvPicPr>
        <xdr:cNvPr id="3" name="Billede 2"/>
        <xdr:cNvPicPr>
          <a:picLocks noChangeAspect="1"/>
        </xdr:cNvPicPr>
      </xdr:nvPicPr>
      <xdr:blipFill>
        <a:blip xmlns:r="http://schemas.openxmlformats.org/officeDocument/2006/relationships" r:embed="rId8"/>
        <a:stretch>
          <a:fillRect/>
        </a:stretch>
      </xdr:blipFill>
      <xdr:spPr>
        <a:xfrm>
          <a:off x="590087" y="6296025"/>
          <a:ext cx="8550422" cy="3505200"/>
        </a:xfrm>
        <a:prstGeom prst="rect">
          <a:avLst/>
        </a:prstGeom>
      </xdr:spPr>
    </xdr:pic>
    <xdr:clientData/>
  </xdr:twoCellAnchor>
  <xdr:twoCellAnchor>
    <xdr:from>
      <xdr:col>1</xdr:col>
      <xdr:colOff>7048970</xdr:colOff>
      <xdr:row>130</xdr:row>
      <xdr:rowOff>142562</xdr:rowOff>
    </xdr:from>
    <xdr:to>
      <xdr:col>1</xdr:col>
      <xdr:colOff>7841519</xdr:colOff>
      <xdr:row>132</xdr:row>
      <xdr:rowOff>175102</xdr:rowOff>
    </xdr:to>
    <xdr:sp macro="" textlink="">
      <xdr:nvSpPr>
        <xdr:cNvPr id="19" name="Højrepil 18"/>
        <xdr:cNvSpPr/>
      </xdr:nvSpPr>
      <xdr:spPr>
        <a:xfrm rot="8648160">
          <a:off x="7658570" y="27145937"/>
          <a:ext cx="792549"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xdr:from>
      <xdr:col>1</xdr:col>
      <xdr:colOff>7575396</xdr:colOff>
      <xdr:row>34</xdr:row>
      <xdr:rowOff>70507</xdr:rowOff>
    </xdr:from>
    <xdr:to>
      <xdr:col>1</xdr:col>
      <xdr:colOff>8013332</xdr:colOff>
      <xdr:row>38</xdr:row>
      <xdr:rowOff>142413</xdr:rowOff>
    </xdr:to>
    <xdr:sp macro="" textlink="">
      <xdr:nvSpPr>
        <xdr:cNvPr id="20" name="Højrepil 19"/>
        <xdr:cNvSpPr/>
      </xdr:nvSpPr>
      <xdr:spPr>
        <a:xfrm rot="8010354">
          <a:off x="7891761" y="8021842"/>
          <a:ext cx="1024406" cy="4379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5838825</xdr:colOff>
          <xdr:row>0</xdr:row>
          <xdr:rowOff>83518</xdr:rowOff>
        </xdr:from>
        <xdr:to>
          <xdr:col>1</xdr:col>
          <xdr:colOff>7886700</xdr:colOff>
          <xdr:row>0</xdr:row>
          <xdr:rowOff>466725</xdr:rowOff>
        </xdr:to>
        <xdr:grpSp>
          <xdr:nvGrpSpPr>
            <xdr:cNvPr id="2" name="Gruppe 1"/>
            <xdr:cNvGrpSpPr/>
          </xdr:nvGrpSpPr>
          <xdr:grpSpPr>
            <a:xfrm>
              <a:off x="6448427" y="83518"/>
              <a:ext cx="2047876" cy="383207"/>
              <a:chOff x="3092650" y="731237"/>
              <a:chExt cx="1562103" cy="307008"/>
            </a:xfrm>
          </xdr:grpSpPr>
          <xdr:sp macro="" textlink="">
            <xdr:nvSpPr>
              <xdr:cNvPr id="10241" name="Group Box 1" hidden="1">
                <a:extLst>
                  <a:ext uri="{63B3BB69-23CF-44E3-9099-C40C66FF867C}">
                    <a14:compatExt spid="_x0000_s10241"/>
                  </a:ext>
                </a:extLst>
              </xdr:cNvPr>
              <xdr:cNvSpPr/>
            </xdr:nvSpPr>
            <xdr:spPr bwMode="auto">
              <a:xfrm>
                <a:off x="3092650" y="731237"/>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10242" name="Option Button 2" hidden="1">
                <a:extLst>
                  <a:ext uri="{63B3BB69-23CF-44E3-9099-C40C66FF867C}">
                    <a14:compatExt spid="_x0000_s10242"/>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10243" name="Option Button 3" hidden="1">
                <a:extLst>
                  <a:ext uri="{63B3BB69-23CF-44E3-9099-C40C66FF867C}">
                    <a14:compatExt spid="_x0000_s10243"/>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12.xml"/><Relationship Id="rId2" Type="http://schemas.openxmlformats.org/officeDocument/2006/relationships/printerSettings" Target="../printerSettings/printerSettings4.bin"/><Relationship Id="rId1" Type="http://schemas.openxmlformats.org/officeDocument/2006/relationships/hyperlink" Target="http://www.dst.dk/regn" TargetMode="Externa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5.vml"/><Relationship Id="rId1" Type="http://schemas.openxmlformats.org/officeDocument/2006/relationships/drawing" Target="../drawings/drawing5.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G28"/>
  <sheetViews>
    <sheetView showGridLines="0" tabSelected="1" workbookViewId="0">
      <selection activeCell="C1" sqref="C1:E1048576"/>
    </sheetView>
  </sheetViews>
  <sheetFormatPr defaultColWidth="9.140625" defaultRowHeight="15" outlineLevelCol="1" x14ac:dyDescent="0.25"/>
  <cols>
    <col min="1" max="1" width="9.140625" style="2"/>
    <col min="2" max="2" width="125.5703125" style="2" customWidth="1"/>
    <col min="3" max="3" width="118.7109375" style="4" hidden="1" customWidth="1" outlineLevel="1"/>
    <col min="4" max="4" width="97.28515625" style="4" hidden="1" customWidth="1" outlineLevel="1"/>
    <col min="5" max="5" width="9.140625" style="10" hidden="1" customWidth="1" outlineLevel="1"/>
    <col min="6" max="6" width="9.140625" style="11" collapsed="1"/>
    <col min="7" max="7" width="9.140625" style="30"/>
    <col min="8" max="16384" width="9.140625" style="4"/>
  </cols>
  <sheetData>
    <row r="1" spans="1:5" ht="38.25" customHeight="1" thickBot="1" x14ac:dyDescent="0.5">
      <c r="A1" s="125" t="str">
        <f ca="1">OFFSET($C1,0,E1-1)</f>
        <v xml:space="preserve">Business accounts statistics </v>
      </c>
      <c r="B1" s="22"/>
      <c r="C1" s="4" t="s">
        <v>364</v>
      </c>
      <c r="D1" s="127" t="s">
        <v>489</v>
      </c>
      <c r="E1" s="10">
        <v>2</v>
      </c>
    </row>
    <row r="2" spans="1:5" ht="60.75" customHeight="1" x14ac:dyDescent="0.25">
      <c r="A2" s="124"/>
      <c r="B2" s="236" t="str">
        <f ca="1">OFFSET($C2,0,$E$1-1)</f>
        <v>You can report the mandatory Business accounts statistics to Statistics Denmark in XBRL format via our homepage. 
This is a guide on how to create and upload an XBRL file.</v>
      </c>
      <c r="C2" s="234" t="s">
        <v>638</v>
      </c>
      <c r="D2" s="240" t="s">
        <v>639</v>
      </c>
      <c r="E2" s="4"/>
    </row>
    <row r="3" spans="1:5" ht="24" customHeight="1" x14ac:dyDescent="0.25">
      <c r="A3" s="124"/>
      <c r="B3" s="238" t="str">
        <f ca="1">OFFSET($C3,0,$E$1-1)</f>
        <v>Please read the ¨Start - Guide¨ thoroughly.</v>
      </c>
      <c r="C3" s="234" t="s">
        <v>341</v>
      </c>
      <c r="D3" s="12" t="s">
        <v>490</v>
      </c>
      <c r="E3" s="4"/>
    </row>
    <row r="4" spans="1:5" ht="9" customHeight="1" x14ac:dyDescent="0.25">
      <c r="A4" s="124"/>
      <c r="B4" s="236"/>
      <c r="C4" s="234"/>
      <c r="D4" s="12"/>
      <c r="E4" s="4"/>
    </row>
    <row r="5" spans="1:5" x14ac:dyDescent="0.25">
      <c r="A5" s="16"/>
      <c r="B5" s="126" t="str">
        <f t="shared" ref="B5:B10" ca="1" si="0">OFFSET($C5,0,$E$1-1)</f>
        <v xml:space="preserve">Business accounts statistics </v>
      </c>
      <c r="C5" s="122" t="s">
        <v>364</v>
      </c>
      <c r="D5" s="127" t="s">
        <v>489</v>
      </c>
    </row>
    <row r="6" spans="1:5" ht="37.5" customHeight="1" x14ac:dyDescent="0.25">
      <c r="A6" s="124"/>
      <c r="B6" s="236" t="str">
        <f t="shared" ca="1" si="0"/>
        <v>The "Regnskabsstatistik" worksheet contains the reporting form.  
All of the gray cells must be filled in for the report to be valid.</v>
      </c>
      <c r="C6" s="234" t="s">
        <v>342</v>
      </c>
      <c r="D6" s="299" t="s">
        <v>491</v>
      </c>
    </row>
    <row r="7" spans="1:5" ht="15.75" customHeight="1" x14ac:dyDescent="0.25">
      <c r="A7" s="124"/>
      <c r="B7" s="235" t="str">
        <f t="shared" ca="1" si="0"/>
        <v>If you have no income/expense to report under an item, please type a "0" in the cell.</v>
      </c>
      <c r="C7" s="121" t="s">
        <v>343</v>
      </c>
      <c r="D7" s="129" t="s">
        <v>504</v>
      </c>
    </row>
    <row r="8" spans="1:5" ht="16.5" customHeight="1" x14ac:dyDescent="0.25">
      <c r="A8" s="124"/>
      <c r="B8" s="235" t="str">
        <f t="shared" ca="1" si="0"/>
        <v>All amounts must be written in whole 1.000 and must not contain any decimals.</v>
      </c>
      <c r="C8" s="121" t="s">
        <v>495</v>
      </c>
      <c r="D8" s="129" t="s">
        <v>492</v>
      </c>
    </row>
    <row r="9" spans="1:5" ht="42" customHeight="1" x14ac:dyDescent="0.25">
      <c r="A9" s="124"/>
      <c r="B9" s="235" t="str">
        <f t="shared" ca="1" si="0"/>
        <v xml:space="preserve">• Only items no. 8, 19, 24-27 and item no. 55 may comtain a negative sign.  </v>
      </c>
      <c r="C9" s="121" t="s">
        <v>636</v>
      </c>
      <c r="D9" s="121" t="s">
        <v>493</v>
      </c>
    </row>
    <row r="10" spans="1:5" ht="48" customHeight="1" x14ac:dyDescent="0.25">
      <c r="A10" s="124"/>
      <c r="B10" s="236" t="str">
        <f t="shared" ca="1" si="0"/>
        <v xml:space="preserve">• Some validations have been built into the cells. If a cell turns red, it is due to either incorrect signs or decimals in the cell. 
Therefore, please dounle-check numbers you have entered. </v>
      </c>
      <c r="C10" s="234" t="s">
        <v>637</v>
      </c>
      <c r="D10" s="234" t="s">
        <v>494</v>
      </c>
    </row>
    <row r="11" spans="1:5" ht="6" customHeight="1" x14ac:dyDescent="0.25">
      <c r="A11" s="124"/>
      <c r="B11" s="123"/>
      <c r="C11" s="121"/>
      <c r="D11" s="12"/>
      <c r="E11" s="4"/>
    </row>
    <row r="12" spans="1:5" ht="18" customHeight="1" x14ac:dyDescent="0.25">
      <c r="A12" s="124"/>
      <c r="B12" s="126" t="str">
        <f t="shared" ref="B12:B18" ca="1" si="1">OFFSET($C12,0,$E$1-1)</f>
        <v>This Excel contain the following worksheets:</v>
      </c>
      <c r="C12" s="121" t="s">
        <v>359</v>
      </c>
      <c r="D12" s="12" t="s">
        <v>345</v>
      </c>
      <c r="E12" s="4"/>
    </row>
    <row r="13" spans="1:5" x14ac:dyDescent="0.25">
      <c r="A13" s="16"/>
      <c r="B13" s="236" t="str">
        <f t="shared" ca="1" si="1"/>
        <v xml:space="preserve">1. ¨Start-guide¨: Here you will find a cover page with an overview and general guidence regarding Business accounts statistics. </v>
      </c>
      <c r="C13" s="121" t="s">
        <v>496</v>
      </c>
      <c r="D13" s="121" t="s">
        <v>497</v>
      </c>
    </row>
    <row r="14" spans="1:5" ht="40.5" customHeight="1" x14ac:dyDescent="0.25">
      <c r="B14" s="236" t="str">
        <f t="shared" ca="1" si="1"/>
        <v>2. ¨Regnskabsstatistik¨: This is where you enter the data. 
• If you copy and paste numbers from a different source, make sure to remove any formatting.</v>
      </c>
      <c r="C14" s="247" t="s">
        <v>498</v>
      </c>
      <c r="D14" s="233" t="s">
        <v>499</v>
      </c>
    </row>
    <row r="15" spans="1:5" ht="45" x14ac:dyDescent="0.25">
      <c r="B15" s="236" t="str">
        <f t="shared" ca="1" si="1"/>
        <v>3. ¨REGN Information¨: In this worksheet you can find more detailed overview of the individual items we request for the Business accounts statistics. 
- If you are in doubt about an item, you can often find an answer here.</v>
      </c>
      <c r="C15" s="247" t="s">
        <v>500</v>
      </c>
      <c r="D15" s="233" t="s">
        <v>501</v>
      </c>
    </row>
    <row r="16" spans="1:5" ht="31.5" customHeight="1" x14ac:dyDescent="0.25">
      <c r="B16" s="236" t="str">
        <f t="shared" ca="1" si="1"/>
        <v xml:space="preserve">4. ¨XBRL¨: This worksheet contains the actual XBRL-code. This is where you find and export the completed XBRL code, which can be used to submit the report to the Business accounts statistics.  </v>
      </c>
      <c r="C16" s="247" t="s">
        <v>502</v>
      </c>
      <c r="D16" s="233" t="s">
        <v>505</v>
      </c>
    </row>
    <row r="17" spans="1:4" ht="72.75" customHeight="1" x14ac:dyDescent="0.25">
      <c r="B17" s="236" t="str">
        <f t="shared" ca="1" si="1"/>
        <v xml:space="preserve">5. ¨XBRL upload¨: This worksheet contains instructions on how to create and save an XBRL file (from the "XBRL" worksheet), as well as how to subseqently submit to the Business accounts statistics using an XBRL file.
</v>
      </c>
      <c r="C17" s="247" t="s">
        <v>503</v>
      </c>
      <c r="D17" s="233" t="s">
        <v>506</v>
      </c>
    </row>
    <row r="18" spans="1:4" x14ac:dyDescent="0.25">
      <c r="B18" s="248" t="str">
        <f t="shared" ca="1" si="1"/>
        <v>6. ¨FAQ¨: Q&amp;A</v>
      </c>
      <c r="C18" s="4" t="s">
        <v>361</v>
      </c>
      <c r="D18" s="4" t="s">
        <v>361</v>
      </c>
    </row>
    <row r="19" spans="1:4" x14ac:dyDescent="0.25">
      <c r="A19" s="3"/>
      <c r="B19" s="123"/>
      <c r="C19"/>
    </row>
    <row r="20" spans="1:4" ht="18.75" x14ac:dyDescent="0.3">
      <c r="A20" s="3"/>
      <c r="B20" s="185"/>
    </row>
    <row r="21" spans="1:4" x14ac:dyDescent="0.25">
      <c r="A21" s="3"/>
      <c r="C21" s="121"/>
    </row>
    <row r="22" spans="1:4" x14ac:dyDescent="0.25">
      <c r="A22" s="3"/>
      <c r="B22" s="123"/>
      <c r="C22" s="121"/>
    </row>
    <row r="23" spans="1:4" x14ac:dyDescent="0.25">
      <c r="A23" s="3"/>
      <c r="B23" s="123"/>
    </row>
    <row r="24" spans="1:4" x14ac:dyDescent="0.25">
      <c r="A24" s="3"/>
      <c r="B24" s="123"/>
      <c r="C24" s="121"/>
      <c r="D24" s="128"/>
    </row>
    <row r="25" spans="1:4" x14ac:dyDescent="0.25">
      <c r="A25" s="3"/>
      <c r="B25" s="123"/>
      <c r="C25" s="121"/>
    </row>
    <row r="26" spans="1:4" x14ac:dyDescent="0.25">
      <c r="B26" s="123"/>
    </row>
    <row r="27" spans="1:4" x14ac:dyDescent="0.25">
      <c r="B27" s="123"/>
    </row>
    <row r="28" spans="1:4" x14ac:dyDescent="0.25">
      <c r="B28" s="123"/>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Group Box 11">
              <controlPr defaultSize="0" autoFill="0" autoPict="0">
                <anchor moveWithCells="1">
                  <from>
                    <xdr:col>1</xdr:col>
                    <xdr:colOff>4857750</xdr:colOff>
                    <xdr:row>0</xdr:row>
                    <xdr:rowOff>114300</xdr:rowOff>
                  </from>
                  <to>
                    <xdr:col>1</xdr:col>
                    <xdr:colOff>6534150</xdr:colOff>
                    <xdr:row>0</xdr:row>
                    <xdr:rowOff>428625</xdr:rowOff>
                  </to>
                </anchor>
              </controlPr>
            </control>
          </mc:Choice>
        </mc:AlternateContent>
        <mc:AlternateContent xmlns:mc="http://schemas.openxmlformats.org/markup-compatibility/2006">
          <mc:Choice Requires="x14">
            <control shapeId="3084" r:id="rId5" name="Option Button 12">
              <controlPr defaultSize="0" autoFill="0" autoLine="0" autoPict="0">
                <anchor moveWithCells="1">
                  <from>
                    <xdr:col>1</xdr:col>
                    <xdr:colOff>5057775</xdr:colOff>
                    <xdr:row>0</xdr:row>
                    <xdr:rowOff>171450</xdr:rowOff>
                  </from>
                  <to>
                    <xdr:col>1</xdr:col>
                    <xdr:colOff>5543550</xdr:colOff>
                    <xdr:row>0</xdr:row>
                    <xdr:rowOff>409575</xdr:rowOff>
                  </to>
                </anchor>
              </controlPr>
            </control>
          </mc:Choice>
        </mc:AlternateContent>
        <mc:AlternateContent xmlns:mc="http://schemas.openxmlformats.org/markup-compatibility/2006">
          <mc:Choice Requires="x14">
            <control shapeId="3085" r:id="rId6" name="Option Button 13">
              <controlPr defaultSize="0" autoFill="0" autoLine="0" autoPict="0">
                <anchor moveWithCells="1">
                  <from>
                    <xdr:col>1</xdr:col>
                    <xdr:colOff>5781675</xdr:colOff>
                    <xdr:row>0</xdr:row>
                    <xdr:rowOff>171450</xdr:rowOff>
                  </from>
                  <to>
                    <xdr:col>1</xdr:col>
                    <xdr:colOff>6286500</xdr:colOff>
                    <xdr:row>0</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dimension ref="A1:AY151"/>
  <sheetViews>
    <sheetView showGridLines="0" zoomScale="85" zoomScaleNormal="85" workbookViewId="0">
      <pane xSplit="2" ySplit="1" topLeftCell="F2" activePane="bottomRight" state="frozen"/>
      <selection pane="topRight" activeCell="C1" sqref="C1"/>
      <selection pane="bottomLeft" activeCell="A2" sqref="A2"/>
      <selection pane="bottomRight" activeCell="F2" sqref="F2"/>
    </sheetView>
  </sheetViews>
  <sheetFormatPr defaultColWidth="9.140625" defaultRowHeight="15" outlineLevelCol="1" x14ac:dyDescent="0.25"/>
  <cols>
    <col min="1" max="1" width="8.5703125" style="2" customWidth="1"/>
    <col min="2" max="2" width="128" style="2" customWidth="1"/>
    <col min="3" max="3" width="125.28515625" style="4" hidden="1" customWidth="1" outlineLevel="1"/>
    <col min="4" max="4" width="118.42578125" style="180" hidden="1" customWidth="1" outlineLevel="1"/>
    <col min="5" max="5" width="9.5703125" style="10" hidden="1" customWidth="1" outlineLevel="1"/>
    <col min="6" max="6" width="11.7109375" style="11" customWidth="1" collapsed="1"/>
    <col min="7" max="7" width="57.5703125" style="4" customWidth="1"/>
    <col min="8" max="25" width="9.140625" style="4" customWidth="1"/>
    <col min="26" max="26" width="7.5703125" style="4" customWidth="1"/>
    <col min="27" max="27" width="21" style="4" hidden="1" customWidth="1"/>
    <col min="28" max="28" width="18.42578125" style="4" hidden="1" customWidth="1"/>
    <col min="29" max="29" width="9.140625" style="4" customWidth="1"/>
    <col min="30" max="16384" width="9.140625" style="4"/>
  </cols>
  <sheetData>
    <row r="1" spans="1:7" ht="33" customHeight="1" thickBot="1" x14ac:dyDescent="0.5">
      <c r="A1" s="37" t="str">
        <f ca="1">OFFSET($C1,0,form_lang-1)</f>
        <v>Regnskabsstatistik 2024</v>
      </c>
      <c r="B1" s="14"/>
      <c r="C1" s="1" t="s">
        <v>365</v>
      </c>
      <c r="D1" s="188" t="s">
        <v>488</v>
      </c>
      <c r="E1" s="1">
        <v>1</v>
      </c>
      <c r="F1" s="9"/>
    </row>
    <row r="2" spans="1:7" ht="16.5" thickTop="1" x14ac:dyDescent="0.25">
      <c r="A2" s="29"/>
      <c r="B2" s="38" t="str">
        <f ca="1">OFFSET($C2,0,form_lang-1)</f>
        <v>Regnskabsaflæggende virksomheds CVR-nr.:</v>
      </c>
      <c r="C2" s="38" t="s">
        <v>573</v>
      </c>
      <c r="D2" s="189" t="s">
        <v>572</v>
      </c>
      <c r="E2" s="29"/>
      <c r="F2" s="291">
        <v>17150413</v>
      </c>
    </row>
    <row r="3" spans="1:7" ht="15.75" thickBot="1" x14ac:dyDescent="0.3">
      <c r="A3" s="18"/>
      <c r="B3" s="82" t="str">
        <f ca="1">OFFSET($C3,0,form_lang-1)</f>
        <v>Regnskabsaflæggende virksomheds navn:</v>
      </c>
      <c r="C3" s="82" t="s">
        <v>574</v>
      </c>
      <c r="D3" s="190" t="s">
        <v>571</v>
      </c>
      <c r="E3" s="33" t="s">
        <v>53</v>
      </c>
      <c r="F3" s="274" t="s">
        <v>282</v>
      </c>
    </row>
    <row r="4" spans="1:7" ht="8.1" customHeight="1" x14ac:dyDescent="0.25">
      <c r="A4" s="15"/>
      <c r="B4" s="16"/>
      <c r="C4" s="16"/>
      <c r="D4" s="117"/>
      <c r="E4" s="63" t="s">
        <v>53</v>
      </c>
      <c r="F4" s="255"/>
    </row>
    <row r="5" spans="1:7" ht="20.100000000000001" customHeight="1" x14ac:dyDescent="0.25">
      <c r="A5" s="50" t="str">
        <f ca="1">OFFSET($C5,0,form_lang-1)</f>
        <v>Regnskabsår og valuta</v>
      </c>
      <c r="B5" s="51"/>
      <c r="C5" s="51" t="s">
        <v>19</v>
      </c>
      <c r="D5" s="191" t="s">
        <v>44</v>
      </c>
      <c r="E5" s="64" t="s">
        <v>53</v>
      </c>
      <c r="F5" s="275" t="s">
        <v>80</v>
      </c>
    </row>
    <row r="6" spans="1:7" ht="37.5" customHeight="1" x14ac:dyDescent="0.25">
      <c r="A6" s="16"/>
      <c r="B6" s="39" t="str">
        <f ca="1">OFFSET($C6,0,form_lang-1)</f>
        <v>De anførte oplysninger vedrører regnskabsperiode:  Fra ÅÅÅÅ-MM-DD og til ÅÅÅÅ-MM-DD:</v>
      </c>
      <c r="C6" s="101" t="s">
        <v>576</v>
      </c>
      <c r="D6" s="80" t="s">
        <v>570</v>
      </c>
      <c r="E6" s="65" t="s">
        <v>53</v>
      </c>
      <c r="F6" s="55" t="s">
        <v>366</v>
      </c>
      <c r="G6" s="297" t="s">
        <v>507</v>
      </c>
    </row>
    <row r="7" spans="1:7" ht="8.1" customHeight="1" x14ac:dyDescent="0.25">
      <c r="A7" s="15"/>
      <c r="B7" s="15"/>
      <c r="C7" s="15"/>
      <c r="D7" s="79"/>
      <c r="E7" s="63" t="s">
        <v>53</v>
      </c>
      <c r="F7" s="255"/>
    </row>
    <row r="8" spans="1:7" x14ac:dyDescent="0.25">
      <c r="A8" s="15"/>
      <c r="B8" s="39" t="str">
        <f ca="1">OFFSET($C8,0,form_lang-1)</f>
        <v>Angiv, hvilken valuta virksomheden indberetter beløb i:</v>
      </c>
      <c r="C8" s="39" t="s">
        <v>70</v>
      </c>
      <c r="D8" s="80" t="s">
        <v>568</v>
      </c>
      <c r="E8" s="63" t="s">
        <v>53</v>
      </c>
      <c r="F8" s="276" t="s">
        <v>293</v>
      </c>
    </row>
    <row r="9" spans="1:7" ht="6.75" customHeight="1" thickBot="1" x14ac:dyDescent="0.3">
      <c r="A9" s="16"/>
      <c r="B9" s="16"/>
      <c r="C9" s="16"/>
      <c r="D9" s="117"/>
      <c r="E9" s="65" t="s">
        <v>53</v>
      </c>
      <c r="F9" s="277"/>
    </row>
    <row r="10" spans="1:7" ht="21.95" customHeight="1" x14ac:dyDescent="0.35">
      <c r="A10" s="26" t="str">
        <f ca="1">OFFSET($C10,0,form_lang-1)</f>
        <v>Resultatopgørelse</v>
      </c>
      <c r="B10" s="23"/>
      <c r="C10" s="23" t="s">
        <v>0</v>
      </c>
      <c r="D10" s="163" t="s">
        <v>45</v>
      </c>
      <c r="E10" s="66" t="s">
        <v>53</v>
      </c>
      <c r="F10" s="278" t="str">
        <f>IF(form_lang=1,"I alt for","In total for")</f>
        <v>I alt for</v>
      </c>
    </row>
    <row r="11" spans="1:7" ht="15.75" thickBot="1" x14ac:dyDescent="0.3">
      <c r="A11" s="22"/>
      <c r="B11" s="252" t="str">
        <f ca="1">OFFSET($C11,0,form_lang-1)</f>
        <v>Posterne er yderligere kommenteret under "REGN Information".</v>
      </c>
      <c r="C11" t="s">
        <v>575</v>
      </c>
      <c r="D11" s="172" t="s">
        <v>521</v>
      </c>
      <c r="E11" s="36" t="s">
        <v>53</v>
      </c>
      <c r="F11" s="279" t="str">
        <f>IF(form_lang=1,"eget CVR-nr.","own CVR-no.")</f>
        <v>eget CVR-nr.</v>
      </c>
    </row>
    <row r="12" spans="1:7" ht="6.75" customHeight="1" x14ac:dyDescent="0.25">
      <c r="A12" s="16"/>
      <c r="B12" s="34"/>
      <c r="C12" s="34"/>
      <c r="D12" s="138"/>
      <c r="E12" s="65" t="s">
        <v>53</v>
      </c>
      <c r="F12" s="255"/>
    </row>
    <row r="13" spans="1:7" ht="54.95" customHeight="1" x14ac:dyDescent="0.25">
      <c r="A13" s="16"/>
      <c r="B13" s="130" t="str">
        <f ca="1">OFFSET($C13,0,form_lang-1)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13" s="181" t="s">
        <v>368</v>
      </c>
      <c r="D13" s="151" t="s">
        <v>369</v>
      </c>
      <c r="E13" s="65" t="s">
        <v>53</v>
      </c>
      <c r="F13" s="255"/>
    </row>
    <row r="14" spans="1:7" ht="6.75" customHeight="1" x14ac:dyDescent="0.25">
      <c r="A14" s="46"/>
      <c r="B14" s="46"/>
      <c r="C14" s="16"/>
      <c r="D14" s="117"/>
      <c r="E14" s="253" t="s">
        <v>53</v>
      </c>
      <c r="F14" s="255"/>
    </row>
    <row r="15" spans="1:7" ht="21.95" customHeight="1" x14ac:dyDescent="0.25">
      <c r="A15" s="52" t="str">
        <f ca="1">OFFSET($C15,0,form_lang-1)</f>
        <v>Ordinær drift, før finansielle poster</v>
      </c>
      <c r="B15" s="53"/>
      <c r="C15" s="53" t="s">
        <v>24</v>
      </c>
      <c r="D15" s="164" t="s">
        <v>46</v>
      </c>
      <c r="E15" s="67" t="s">
        <v>53</v>
      </c>
      <c r="F15" s="280" t="str">
        <f>"1.000 "&amp;F$8</f>
        <v>1.000 DKK</v>
      </c>
    </row>
    <row r="16" spans="1:7" ht="15" customHeight="1" x14ac:dyDescent="0.25">
      <c r="A16" s="134">
        <v>1</v>
      </c>
      <c r="B16" s="81" t="str">
        <f t="shared" ref="B16:B34" ca="1" si="0">OFFSET($C16,0,form_lang-1)</f>
        <v>Nettoomsætning (efter fradrag af prisnedslag, merværdi- og punktafgifter)</v>
      </c>
      <c r="C16" s="39" t="s">
        <v>32</v>
      </c>
      <c r="D16" s="80" t="s">
        <v>370</v>
      </c>
      <c r="E16" s="40">
        <v>1</v>
      </c>
      <c r="F16" s="256">
        <v>0</v>
      </c>
      <c r="G16" s="294" t="str">
        <f t="shared" ref="G16:G24" si="1">IF(F16=0," ",IF(F16&lt;0,"Fjern negativt fortegn/Remove the negative sign"," "))</f>
        <v xml:space="preserve"> </v>
      </c>
    </row>
    <row r="17" spans="1:7" ht="17.25" customHeight="1" x14ac:dyDescent="0.25">
      <c r="A17" s="131">
        <v>2</v>
      </c>
      <c r="B17" s="132" t="str">
        <f t="shared" ca="1" si="0"/>
        <v>Arbejde udført for egen regning og opført under aktiver som tilgang</v>
      </c>
      <c r="C17" s="199" t="s">
        <v>298</v>
      </c>
      <c r="D17" s="57" t="s">
        <v>355</v>
      </c>
      <c r="E17" s="41">
        <v>2</v>
      </c>
      <c r="F17" s="256">
        <v>0</v>
      </c>
      <c r="G17" s="294" t="str">
        <f t="shared" si="1"/>
        <v xml:space="preserve"> </v>
      </c>
    </row>
    <row r="18" spans="1:7" ht="33" customHeight="1" x14ac:dyDescent="0.25">
      <c r="A18" s="131">
        <v>3</v>
      </c>
      <c r="B18" s="78" t="str">
        <f t="shared" ca="1" si="0"/>
        <v>Andre driftsindtægter 
• Her anføres kun indtægter af sekundær karakter.</v>
      </c>
      <c r="C18" s="58" t="s">
        <v>567</v>
      </c>
      <c r="D18" s="199" t="s">
        <v>569</v>
      </c>
      <c r="E18" s="41">
        <v>3</v>
      </c>
      <c r="F18" s="256">
        <v>0</v>
      </c>
      <c r="G18" s="294" t="str">
        <f t="shared" si="1"/>
        <v xml:space="preserve"> </v>
      </c>
    </row>
    <row r="19" spans="1:7" x14ac:dyDescent="0.25">
      <c r="A19" s="131">
        <v>4</v>
      </c>
      <c r="B19" s="199" t="str">
        <f t="shared" ca="1" si="0"/>
        <v>Forbrug af varer (materialer)</v>
      </c>
      <c r="C19" s="58" t="s">
        <v>357</v>
      </c>
      <c r="D19" s="57" t="s">
        <v>374</v>
      </c>
      <c r="E19" s="41">
        <v>4</v>
      </c>
      <c r="F19" s="256">
        <v>0</v>
      </c>
      <c r="G19" s="294" t="str">
        <f t="shared" si="1"/>
        <v xml:space="preserve"> </v>
      </c>
    </row>
    <row r="20" spans="1:7" ht="31.5" customHeight="1" x14ac:dyDescent="0.25">
      <c r="A20" s="131">
        <v>5</v>
      </c>
      <c r="B20" s="78" t="str">
        <f t="shared" ca="1" si="0"/>
        <v>Køb af underentrepriser/underleverandører
• Køb af andres arbejde i forbindelse med virksomhedens primære drift (fremmed arbejde).</v>
      </c>
      <c r="C20" s="58" t="s">
        <v>508</v>
      </c>
      <c r="D20" s="199" t="s">
        <v>509</v>
      </c>
      <c r="E20" s="41">
        <v>5</v>
      </c>
      <c r="F20" s="256">
        <v>0</v>
      </c>
      <c r="G20" s="294" t="str">
        <f t="shared" si="1"/>
        <v xml:space="preserve"> </v>
      </c>
    </row>
    <row r="21" spans="1:7" ht="35.25" customHeight="1" x14ac:dyDescent="0.25">
      <c r="A21" s="131">
        <v>6</v>
      </c>
      <c r="B21" s="199" t="str">
        <f t="shared" ca="1" si="0"/>
        <v>Omkostninger til husleje (ekskl. varme og el)
• Omfatter kun udgifter til lejeforhold.</v>
      </c>
      <c r="C21" s="58" t="s">
        <v>566</v>
      </c>
      <c r="D21" s="199" t="s">
        <v>510</v>
      </c>
      <c r="E21" s="41">
        <v>6</v>
      </c>
      <c r="F21" s="256">
        <v>0</v>
      </c>
      <c r="G21" s="294" t="str">
        <f t="shared" si="1"/>
        <v xml:space="preserve"> </v>
      </c>
    </row>
    <row r="22" spans="1:7" ht="31.5" customHeight="1" x14ac:dyDescent="0.25">
      <c r="A22" s="131">
        <v>7</v>
      </c>
      <c r="B22" s="78" t="str">
        <f t="shared" ca="1" si="0"/>
        <v>Omkostninger til anskaffelse af småinventar/driftsmidler med kort levetid
• Udgifter til anskaffelser, der udgiftsføres fuldt ud over resultatopgørelsen i købsåret, dvs. straksafskrives.</v>
      </c>
      <c r="C22" s="199" t="s">
        <v>565</v>
      </c>
      <c r="D22" s="199" t="s">
        <v>511</v>
      </c>
      <c r="E22" s="41">
        <v>7</v>
      </c>
      <c r="F22" s="256">
        <v>0</v>
      </c>
      <c r="G22" s="294" t="str">
        <f t="shared" si="1"/>
        <v xml:space="preserve"> </v>
      </c>
    </row>
    <row r="23" spans="1:7" ht="18" customHeight="1" x14ac:dyDescent="0.25">
      <c r="A23" s="131">
        <v>8</v>
      </c>
      <c r="B23" s="199" t="str">
        <f t="shared" ca="1" si="0"/>
        <v>Omkostninger til leje af arbejdskraft fra andet firma (fx vikarbureau)</v>
      </c>
      <c r="C23" s="42" t="s">
        <v>55</v>
      </c>
      <c r="D23" s="57" t="s">
        <v>349</v>
      </c>
      <c r="E23" s="41">
        <v>8</v>
      </c>
      <c r="F23" s="256">
        <v>0</v>
      </c>
      <c r="G23" s="294" t="str">
        <f t="shared" si="1"/>
        <v xml:space="preserve"> </v>
      </c>
    </row>
    <row r="24" spans="1:7" ht="18.75" customHeight="1" x14ac:dyDescent="0.25">
      <c r="A24" s="136">
        <v>9</v>
      </c>
      <c r="B24" s="200" t="str">
        <f t="shared" ca="1" si="0"/>
        <v>Omkostninger til langtidsleje og operationel leasing</v>
      </c>
      <c r="C24" s="45" t="s">
        <v>56</v>
      </c>
      <c r="D24" s="48" t="s">
        <v>48</v>
      </c>
      <c r="E24" s="44">
        <v>9</v>
      </c>
      <c r="F24" s="256">
        <v>0</v>
      </c>
      <c r="G24" s="294" t="str">
        <f t="shared" si="1"/>
        <v xml:space="preserve"> </v>
      </c>
    </row>
    <row r="25" spans="1:7" ht="16.5" customHeight="1" x14ac:dyDescent="0.25">
      <c r="A25" s="136">
        <v>10</v>
      </c>
      <c r="B25" s="200" t="str">
        <f t="shared" ca="1" si="0"/>
        <v>Tab på debitorer (konstaterede tab og ændringer i hensættelse) (+/-)</v>
      </c>
      <c r="C25" s="45" t="s">
        <v>290</v>
      </c>
      <c r="D25" s="48" t="s">
        <v>350</v>
      </c>
      <c r="E25" s="44">
        <v>10</v>
      </c>
      <c r="F25" s="256">
        <v>0</v>
      </c>
      <c r="G25" s="4" t="str">
        <f>IF(F25=0," ",IF(F25&lt;0,"Negativt fortegn anvendes kun hvis denne post er en indtægt/Only use a negative sign if this item is an income"," "))</f>
        <v xml:space="preserve"> </v>
      </c>
    </row>
    <row r="26" spans="1:7" ht="38.25" customHeight="1" x14ac:dyDescent="0.25">
      <c r="A26" s="136">
        <v>11</v>
      </c>
      <c r="B26" s="141" t="str">
        <f t="shared" ca="1" si="0"/>
        <v>Eksterne omkostninger i øvrigt (bortset fra poster af sekundær karakter)
• Udgifter til køretøjer, reparation, vedligeholdelse, rengøring, uddannelse, arbejdstøj, kontorartikler, telefon, revisor , forsikringer ol.</v>
      </c>
      <c r="C26" s="200" t="s">
        <v>299</v>
      </c>
      <c r="D26" s="200" t="s">
        <v>512</v>
      </c>
      <c r="E26" s="44">
        <v>11</v>
      </c>
      <c r="F26" s="256">
        <v>0</v>
      </c>
      <c r="G26" s="294" t="str">
        <f>IF(F26=0,"Denne omkostning må ikke være 0/This expense cannot be 0",IF(F26&lt;0,"Fjern negativt fortegn/Remove the negative sign"," "))</f>
        <v>Denne omkostning må ikke være 0/This expense cannot be 0</v>
      </c>
    </row>
    <row r="27" spans="1:7" ht="32.25" customHeight="1" x14ac:dyDescent="0.25">
      <c r="A27" s="136">
        <v>12</v>
      </c>
      <c r="B27" s="200" t="str">
        <f ca="1">OFFSET($C27,0,form_lang-1)</f>
        <v>Lønninger og gager
• Refusioner og viderefaktureret løn fratrækkes ikke og anføres i pkt. 3 som anden driftsindtægt.</v>
      </c>
      <c r="C27" s="200" t="s">
        <v>564</v>
      </c>
      <c r="D27" s="200" t="s">
        <v>513</v>
      </c>
      <c r="E27" s="44">
        <v>12</v>
      </c>
      <c r="F27" s="256">
        <v>0</v>
      </c>
      <c r="G27" s="294" t="str">
        <f t="shared" ref="G27:G33" si="2">IF(F27=0," ",IF(F27&lt;0,"Fjern negativt fortegn/Remove the negative sign"," "))</f>
        <v xml:space="preserve"> </v>
      </c>
    </row>
    <row r="28" spans="1:7" ht="16.5" customHeight="1" x14ac:dyDescent="0.25">
      <c r="A28" s="136">
        <v>13</v>
      </c>
      <c r="B28" s="200" t="str">
        <f t="shared" ca="1" si="0"/>
        <v>Pensionsomkostninger</v>
      </c>
      <c r="C28" s="45" t="s">
        <v>57</v>
      </c>
      <c r="D28" s="48" t="s">
        <v>323</v>
      </c>
      <c r="E28" s="44">
        <v>13</v>
      </c>
      <c r="F28" s="256">
        <v>0</v>
      </c>
      <c r="G28" s="294" t="str">
        <f t="shared" si="2"/>
        <v xml:space="preserve"> </v>
      </c>
    </row>
    <row r="29" spans="1:7" ht="37.5" customHeight="1" x14ac:dyDescent="0.25">
      <c r="A29" s="136">
        <v>14</v>
      </c>
      <c r="B29" s="200" t="str">
        <f t="shared" ca="1" si="0"/>
        <v>Andre omkostninger til social sikring
• Arbejdsgiverens bidrag til ATP, AER, BST ol. og personaleforsikringer i form af syge-, arbejdsskade-, ulykkes- og livsforsikringer m.m.</v>
      </c>
      <c r="C29" s="200" t="s">
        <v>577</v>
      </c>
      <c r="D29" s="200" t="s">
        <v>514</v>
      </c>
      <c r="E29" s="44">
        <v>14</v>
      </c>
      <c r="F29" s="256">
        <v>0</v>
      </c>
      <c r="G29" s="294" t="str">
        <f t="shared" si="2"/>
        <v xml:space="preserve"> </v>
      </c>
    </row>
    <row r="30" spans="1:7" ht="19.5" customHeight="1" x14ac:dyDescent="0.25">
      <c r="A30" s="136">
        <v>15</v>
      </c>
      <c r="B30" s="200" t="str">
        <f t="shared" ca="1" si="0"/>
        <v>Afskrivninger af materielle og immaterielle anlægsaktiver</v>
      </c>
      <c r="C30" s="45" t="s">
        <v>94</v>
      </c>
      <c r="D30" s="48" t="s">
        <v>330</v>
      </c>
      <c r="E30" s="44">
        <v>15</v>
      </c>
      <c r="F30" s="256">
        <v>0</v>
      </c>
      <c r="G30" s="294" t="str">
        <f t="shared" si="2"/>
        <v xml:space="preserve"> </v>
      </c>
    </row>
    <row r="31" spans="1:7" ht="20.25" customHeight="1" x14ac:dyDescent="0.25">
      <c r="A31" s="136">
        <v>16</v>
      </c>
      <c r="B31" s="200" t="str">
        <f t="shared" ca="1" si="0"/>
        <v>Nedskrivninger af materielle og immaterielle anlægsaktiver</v>
      </c>
      <c r="C31" s="45" t="s">
        <v>95</v>
      </c>
      <c r="D31" s="48" t="s">
        <v>352</v>
      </c>
      <c r="E31" s="44">
        <v>16</v>
      </c>
      <c r="F31" s="256">
        <v>0</v>
      </c>
      <c r="G31" s="294" t="str">
        <f t="shared" si="2"/>
        <v xml:space="preserve"> </v>
      </c>
    </row>
    <row r="32" spans="1:7" ht="21" customHeight="1" x14ac:dyDescent="0.25">
      <c r="A32" s="131">
        <v>17</v>
      </c>
      <c r="B32" s="133" t="str">
        <f t="shared" ca="1" si="0"/>
        <v>Nedskrivninger af omsætningsaktiver (bortset fra finansielle omsætningsaktiver)</v>
      </c>
      <c r="C32" s="42" t="s">
        <v>58</v>
      </c>
      <c r="D32" s="199" t="s">
        <v>515</v>
      </c>
      <c r="E32" s="41">
        <v>17</v>
      </c>
      <c r="F32" s="256">
        <v>0</v>
      </c>
      <c r="G32" s="294" t="str">
        <f t="shared" si="2"/>
        <v xml:space="preserve"> </v>
      </c>
    </row>
    <row r="33" spans="1:28" ht="33.75" customHeight="1" x14ac:dyDescent="0.25">
      <c r="A33" s="136">
        <v>18</v>
      </c>
      <c r="B33" s="200" t="str">
        <f t="shared" ca="1" si="0"/>
        <v>Sekundære omkostninger
•Tab af salg af immaterielle og materielle anlægsafgifter, udgifter til erstatninger ol.</v>
      </c>
      <c r="C33" s="49" t="s">
        <v>300</v>
      </c>
      <c r="D33" s="200" t="s">
        <v>516</v>
      </c>
      <c r="E33" s="44">
        <v>18</v>
      </c>
      <c r="F33" s="256">
        <v>0</v>
      </c>
      <c r="G33" s="294" t="str">
        <f t="shared" si="2"/>
        <v xml:space="preserve"> </v>
      </c>
    </row>
    <row r="34" spans="1:28" s="7" customFormat="1" x14ac:dyDescent="0.25">
      <c r="A34" s="135">
        <v>19</v>
      </c>
      <c r="B34" s="165" t="str">
        <f t="shared" ca="1" si="0"/>
        <v>Ordinært driftsresultat før finansielle poster iht. årsregnskabet</v>
      </c>
      <c r="C34" s="20" t="s">
        <v>23</v>
      </c>
      <c r="D34" s="165" t="s">
        <v>64</v>
      </c>
      <c r="E34" s="19">
        <v>19</v>
      </c>
      <c r="F34" s="281">
        <v>0</v>
      </c>
      <c r="G34" s="294" t="str">
        <f>IF(AB35&gt;0,"Der er en differnce mellem pkt. 1-18 i forhold til pkt. 19. Tjek venligst tallene igen og ret evt. i pkt. 11./There is a discrepancy between items no. 1–18 and item no. 19. Please check the items again and correct item no. 11, if necessary. ",IF(AB35&lt;0,"Der er en differnce mellem pkt. 1-18 i forhold til pkt. 19. Tjek venligst tallene igen og ret evt. i pkt. 11./There is a discrepancy between items no. 1–18 and item no. 19. Please check the items again and correct item no. 11, if necessary."," "))</f>
        <v xml:space="preserve"> </v>
      </c>
    </row>
    <row r="35" spans="1:28" ht="21.95" customHeight="1" x14ac:dyDescent="0.25">
      <c r="A35" s="50" t="str">
        <f ca="1">OFFSET($C35,0,form_lang-1)</f>
        <v>Finansielle poster</v>
      </c>
      <c r="B35" s="56"/>
      <c r="C35" s="56" t="s">
        <v>1</v>
      </c>
      <c r="D35" s="166" t="s">
        <v>50</v>
      </c>
      <c r="E35" s="64" t="s">
        <v>53</v>
      </c>
      <c r="F35" s="282" t="str">
        <f>"1.000 "&amp;F$8</f>
        <v>1.000 DKK</v>
      </c>
      <c r="AA35" s="4">
        <f>(F16+F17+F18)-(F19+F20+F21+F22+F23+F24+F25+F26+F27+F28+F29+F30+F31+F32+F33)</f>
        <v>0</v>
      </c>
      <c r="AB35" s="4">
        <f>(AA35-F34)</f>
        <v>0</v>
      </c>
    </row>
    <row r="36" spans="1:28" ht="51" customHeight="1" x14ac:dyDescent="0.25">
      <c r="A36" s="138">
        <v>20</v>
      </c>
      <c r="B36" s="201" t="str">
        <f ca="1">OFFSET($C36,0,form_lang-1)</f>
        <v>Indtægter af kapitalandele og øvrigt udbytte af finansielle anlægsaktiver 
• Overskud, udbytte, royalties og opskrivninger.
• Negativt udbytte eller værdiregulering angives i pkt. 22 (fx nedskrivninger).</v>
      </c>
      <c r="C36" s="114" t="s">
        <v>563</v>
      </c>
      <c r="D36" s="201" t="s">
        <v>517</v>
      </c>
      <c r="E36" s="16">
        <v>20</v>
      </c>
      <c r="F36" s="256">
        <v>0</v>
      </c>
      <c r="G36" s="4" t="str">
        <f>IF(F36=0," ",IF(F36&lt;0,"Feltet må ikke være negativt. Negativt udbytte eller nedskrivninger af kapitalandele, skal placeres på pkt. 22./This item cannot be negative. Negative dividends or impairments of equity investments must be entered under item no. 22."," "))</f>
        <v xml:space="preserve"> </v>
      </c>
    </row>
    <row r="37" spans="1:28" ht="30.75" customHeight="1" x14ac:dyDescent="0.25">
      <c r="A37" s="136">
        <v>21</v>
      </c>
      <c r="B37" s="200" t="str">
        <f ca="1">OFFSET($C37,0,form_lang-1)</f>
        <v>Renteindtægter o.l. af finansielle anlægsaktiver og omsætningsaktiver
• Af tilgodehavende, obligationer samt andre værdipapirer og likvide beholdninger.</v>
      </c>
      <c r="C37" s="49" t="s">
        <v>562</v>
      </c>
      <c r="D37" s="200" t="s">
        <v>518</v>
      </c>
      <c r="E37" s="45">
        <v>21</v>
      </c>
      <c r="F37" s="256">
        <v>0</v>
      </c>
      <c r="G37" s="4" t="str">
        <f>IF(F37=0," ",IF(F37&lt;0,"Feltet må ikke være negativt. Negative renteindtægter, skal placeres på pkt. 23./This item cannot be negative. Negative interest costs must be entered under item no. 23."," "))</f>
        <v xml:space="preserve"> </v>
      </c>
    </row>
    <row r="38" spans="1:28" ht="31.5" customHeight="1" x14ac:dyDescent="0.25">
      <c r="A38" s="136">
        <v>22</v>
      </c>
      <c r="B38" s="200" t="str">
        <f ca="1">OFFSET($C38,0,form_lang-1)</f>
        <v>Nedskrivning af finansielle anlægs- og omsætningsaktiver
• Nedskrivninger, hvor aktivets værdi permanent antages at være lavere end  anskaffelses-eller kostprisen, incl negativ udbytte.</v>
      </c>
      <c r="C38" s="49" t="s">
        <v>561</v>
      </c>
      <c r="D38" s="200" t="s">
        <v>519</v>
      </c>
      <c r="E38" s="44">
        <v>22</v>
      </c>
      <c r="F38" s="256">
        <v>0</v>
      </c>
    </row>
    <row r="39" spans="1:28" ht="23.25" customHeight="1" x14ac:dyDescent="0.25">
      <c r="A39" s="136">
        <v>23</v>
      </c>
      <c r="B39" s="200" t="str">
        <f ca="1">OFFSET($C39,0,form_lang-1)</f>
        <v>Renteomkostninger o.l.</v>
      </c>
      <c r="C39" s="45" t="s">
        <v>25</v>
      </c>
      <c r="D39" s="200" t="s">
        <v>416</v>
      </c>
      <c r="E39" s="44">
        <v>23</v>
      </c>
      <c r="F39" s="256">
        <v>0</v>
      </c>
    </row>
    <row r="40" spans="1:28" s="7" customFormat="1" x14ac:dyDescent="0.25">
      <c r="A40" s="145">
        <v>24</v>
      </c>
      <c r="B40" s="165" t="str">
        <f ca="1">OFFSET($C40,0,form_lang-1)</f>
        <v>Ordinært resultat, før skat (+/-)</v>
      </c>
      <c r="C40" s="20" t="s">
        <v>288</v>
      </c>
      <c r="D40" s="165" t="s">
        <v>289</v>
      </c>
      <c r="E40" s="19">
        <v>24</v>
      </c>
      <c r="F40" s="281">
        <v>0</v>
      </c>
      <c r="G40" s="294" t="str">
        <f>IF(AB40&gt;0,"Der er en difference mellem pkt. 19-23 i forhold til pkt. 24, tjek venligst tallene igen./There is a discrepancy between items no. 19–23 in correlation to item no. 24. Please check these items again.",IF(AB40&lt;0,"Der er en difference mellem pkt. 19-23 i forhold til pkt. 24, tjek venligst tallene igen./There is a discrepancy between items no. 19–23 in correlation to item no. 24. Please check these items again."," "))</f>
        <v xml:space="preserve"> </v>
      </c>
      <c r="AA40" s="7">
        <f>F34+F36+F37-F38-F39</f>
        <v>0</v>
      </c>
      <c r="AB40" s="7">
        <f>(AA40)-(F40)</f>
        <v>0</v>
      </c>
    </row>
    <row r="41" spans="1:28" ht="20.100000000000001" customHeight="1" x14ac:dyDescent="0.25">
      <c r="A41" s="50" t="str">
        <f ca="1">OFFSET($C41,0,form_lang-1)</f>
        <v>Skatter</v>
      </c>
      <c r="B41" s="46"/>
      <c r="C41" s="46" t="s">
        <v>2</v>
      </c>
      <c r="D41" s="167" t="s">
        <v>49</v>
      </c>
      <c r="E41" s="64" t="s">
        <v>53</v>
      </c>
      <c r="F41" s="283"/>
    </row>
    <row r="42" spans="1:28" ht="19.5" customHeight="1" x14ac:dyDescent="0.25">
      <c r="A42" s="139">
        <v>25</v>
      </c>
      <c r="B42" s="62" t="str">
        <f ca="1">OFFSET($C42,0,form_lang-1)</f>
        <v>Selskabsskat mv. af ordinært resultat (+/-)</v>
      </c>
      <c r="C42" s="62" t="s">
        <v>69</v>
      </c>
      <c r="D42" s="168" t="s">
        <v>520</v>
      </c>
      <c r="E42" s="62">
        <v>25</v>
      </c>
      <c r="F42" s="256">
        <v>0</v>
      </c>
      <c r="G42" s="4" t="str">
        <f>IF(F42=0," ",IF(F42&lt;0,"Negativt fortegn anvendes hvis denne post er en indtægt./Only use a negative sign if this item is an income."," "))</f>
        <v xml:space="preserve"> </v>
      </c>
    </row>
    <row r="43" spans="1:28" ht="20.100000000000001" customHeight="1" x14ac:dyDescent="0.25">
      <c r="A43" s="50" t="str">
        <f ca="1">OFFSET($C43,0,form_lang-1)</f>
        <v>Årets resultat</v>
      </c>
      <c r="B43" s="46"/>
      <c r="C43" s="46" t="s">
        <v>28</v>
      </c>
      <c r="D43" s="167" t="s">
        <v>65</v>
      </c>
      <c r="E43" s="64" t="s">
        <v>53</v>
      </c>
      <c r="F43" s="283"/>
    </row>
    <row r="44" spans="1:28" s="7" customFormat="1" ht="36.75" customHeight="1" thickBot="1" x14ac:dyDescent="0.3">
      <c r="A44" s="140">
        <v>26</v>
      </c>
      <c r="B44" s="239" t="str">
        <f ca="1">OFFSET($C44,0,form_lang-1)</f>
        <v>Årets resultat (+/-)
(pkt. 24-25)</v>
      </c>
      <c r="C44" s="239" t="s">
        <v>344</v>
      </c>
      <c r="D44" s="103" t="s">
        <v>287</v>
      </c>
      <c r="E44" s="61">
        <v>26</v>
      </c>
      <c r="F44" s="281">
        <v>0</v>
      </c>
      <c r="G44" s="294" t="str">
        <f>IF(AA44&gt;0,"Der er en differnce mellem pkt. 24-25 i forhold til pkt. 26, tjek venligst tallene igen./There is a discrepancy between items no. 24–25 in correlation to item no. 26. Please check these items again.",IF(AA44&lt;0,"Der er en differnce mellem pkt. 24-25 i forhold til pkt. 26, tjek venligst tallene igen./There is a discrepancy between items no. 24–25 in correlation to item no. 26. Please check these items again."," "))</f>
        <v xml:space="preserve"> </v>
      </c>
      <c r="AA44" s="7">
        <f>F44 -((F40)-(F42))</f>
        <v>0</v>
      </c>
    </row>
    <row r="45" spans="1:28" s="7" customFormat="1" ht="9.9499999999999993" customHeight="1" thickTop="1" x14ac:dyDescent="0.25">
      <c r="A45" s="17"/>
      <c r="B45" s="17"/>
      <c r="C45" s="17"/>
      <c r="D45" s="169"/>
      <c r="E45" s="68" t="s">
        <v>53</v>
      </c>
      <c r="F45" s="284"/>
    </row>
    <row r="46" spans="1:28" ht="20.100000000000001" customHeight="1" x14ac:dyDescent="0.25">
      <c r="A46" s="50" t="str">
        <f ca="1">OFFSET($C46,0,form_lang-1)</f>
        <v>Resultatanvendelse</v>
      </c>
      <c r="B46" s="46"/>
      <c r="C46" s="46" t="s">
        <v>3</v>
      </c>
      <c r="D46" s="167" t="s">
        <v>51</v>
      </c>
      <c r="E46" s="64" t="s">
        <v>53</v>
      </c>
      <c r="F46" s="280" t="str">
        <f>"1.000 "&amp;F$8</f>
        <v>1.000 DKK</v>
      </c>
    </row>
    <row r="47" spans="1:28" ht="18" customHeight="1" x14ac:dyDescent="0.25">
      <c r="A47" s="134">
        <v>27</v>
      </c>
      <c r="B47" s="47" t="str">
        <f ca="1">OFFSET($C47,0,form_lang-1)</f>
        <v>Konsolidering, dvs. overførsel til (+) eller fra (-) egenkapitalen</v>
      </c>
      <c r="C47" s="47" t="s">
        <v>29</v>
      </c>
      <c r="D47" s="170" t="s">
        <v>291</v>
      </c>
      <c r="E47" s="39">
        <v>27</v>
      </c>
      <c r="F47" s="281">
        <v>0</v>
      </c>
      <c r="G47" s="294" t="str">
        <f>IF(AA47&gt;0,"Resultatanvendelse skal stemme overens med Årets resultat, tjek venligst pkt. 27 og 28 igen./Appropriation of profit or treatment of loss has to correlate to Profit or loss for the year. Please check items no. 27 and 28 again.",IF(AA47&lt;0,"Resultatanvendelse skal stemme overens med Årets resultat, tjek venligst pkt. 27 og 28 igen./Appropriation of profit or treatment of loss has to correlate to Profit or loss for the year. Please check items no. 27 and 28 again."," "))</f>
        <v xml:space="preserve"> </v>
      </c>
      <c r="AA47" s="4">
        <f>(F47+F48)-F44</f>
        <v>0</v>
      </c>
    </row>
    <row r="48" spans="1:28" ht="30" x14ac:dyDescent="0.25">
      <c r="A48" s="131">
        <v>28</v>
      </c>
      <c r="B48" s="78" t="str">
        <f ca="1">OFFSET($C48,0,form_lang-1)</f>
        <v>Udbytte, ekstraordinært udbytte, udbetaling til indehavere, efterbetaling til andelshavere og anden udlodning
Udbetalt eller deklareret.</v>
      </c>
      <c r="C48" s="78" t="s">
        <v>560</v>
      </c>
      <c r="D48" s="78" t="s">
        <v>419</v>
      </c>
      <c r="E48" s="57">
        <v>28</v>
      </c>
      <c r="F48" s="281">
        <v>0</v>
      </c>
      <c r="G48" s="4" t="str">
        <f>IF(F48=0," ",IF(F48&lt;0,"Fjern negativt fortegn/Remove the negative sign"," "))</f>
        <v xml:space="preserve"> </v>
      </c>
    </row>
    <row r="49" spans="1:7" ht="6.75" customHeight="1" thickBot="1" x14ac:dyDescent="0.3">
      <c r="A49" s="16"/>
      <c r="B49" s="16"/>
      <c r="C49" s="16"/>
      <c r="D49" s="117"/>
      <c r="E49" s="65" t="s">
        <v>53</v>
      </c>
      <c r="F49" s="285"/>
    </row>
    <row r="50" spans="1:7" s="11" customFormat="1" ht="21.95" customHeight="1" x14ac:dyDescent="0.35">
      <c r="A50" s="27" t="str">
        <f ca="1">OFFSET($C50,0,form_lang-1)</f>
        <v>Balance</v>
      </c>
      <c r="B50" s="24"/>
      <c r="C50" s="24" t="s">
        <v>4</v>
      </c>
      <c r="D50" s="171" t="s">
        <v>59</v>
      </c>
      <c r="E50" s="69" t="s">
        <v>53</v>
      </c>
      <c r="F50" s="278" t="str">
        <f>IF(form_lang=1,"I alt for","In total for")</f>
        <v>I alt for</v>
      </c>
    </row>
    <row r="51" spans="1:7" ht="15.75" thickBot="1" x14ac:dyDescent="0.3">
      <c r="A51" s="22"/>
      <c r="B51" s="25"/>
      <c r="C51" s="25"/>
      <c r="D51" s="172" t="s">
        <v>53</v>
      </c>
      <c r="E51" s="36" t="s">
        <v>53</v>
      </c>
      <c r="F51" s="279" t="str">
        <f>IF(form_lang=1,"eget CVR-nr.","own CVR-no.")</f>
        <v>eget CVR-nr.</v>
      </c>
    </row>
    <row r="52" spans="1:7" ht="6.75" customHeight="1" x14ac:dyDescent="0.25">
      <c r="A52" s="16"/>
      <c r="B52" s="34"/>
      <c r="C52" s="34"/>
      <c r="D52" s="138"/>
      <c r="E52" s="65" t="s">
        <v>53</v>
      </c>
      <c r="F52" s="255"/>
    </row>
    <row r="53" spans="1:7" ht="61.5" customHeight="1" x14ac:dyDescent="0.25">
      <c r="A53" s="16"/>
      <c r="B53" s="130" t="str">
        <f ca="1">OFFSET($C53,0,form_lang-1)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53" s="181" t="s">
        <v>368</v>
      </c>
      <c r="D53" s="151" t="s">
        <v>369</v>
      </c>
      <c r="E53" s="65" t="s">
        <v>53</v>
      </c>
      <c r="F53" s="255"/>
    </row>
    <row r="54" spans="1:7" ht="6.75" customHeight="1" x14ac:dyDescent="0.25">
      <c r="A54" s="16"/>
      <c r="B54" s="16"/>
      <c r="C54" s="16"/>
      <c r="D54" s="117"/>
      <c r="E54" s="65" t="s">
        <v>53</v>
      </c>
      <c r="F54" s="255"/>
    </row>
    <row r="55" spans="1:7" s="7" customFormat="1" ht="9.9499999999999993" customHeight="1" x14ac:dyDescent="0.25">
      <c r="A55" s="17"/>
      <c r="B55" s="17"/>
      <c r="C55" s="17"/>
      <c r="D55" s="169"/>
      <c r="E55" s="68" t="s">
        <v>53</v>
      </c>
      <c r="F55" s="284"/>
    </row>
    <row r="56" spans="1:7" ht="20.100000000000001" customHeight="1" x14ac:dyDescent="0.25">
      <c r="A56" s="50" t="str">
        <f ca="1">OFFSET($C56,0,form_lang-1)</f>
        <v>Passiver</v>
      </c>
      <c r="B56" s="46"/>
      <c r="C56" s="46" t="s">
        <v>5</v>
      </c>
      <c r="D56" s="167" t="s">
        <v>61</v>
      </c>
      <c r="E56" s="64" t="s">
        <v>53</v>
      </c>
      <c r="F56" s="286" t="str">
        <f>"1.000 "&amp;F$8</f>
        <v>1.000 DKK</v>
      </c>
    </row>
    <row r="57" spans="1:7" ht="15.75" thickBot="1" x14ac:dyDescent="0.3">
      <c r="A57" s="209">
        <v>55</v>
      </c>
      <c r="B57" s="225" t="str">
        <f ca="1">OFFSET($C57,0,form_lang-1)</f>
        <v>Egenkapital ultimo (+/-)</v>
      </c>
      <c r="C57" s="16" t="s">
        <v>292</v>
      </c>
      <c r="D57" s="117" t="s">
        <v>420</v>
      </c>
      <c r="E57" s="16">
        <v>55</v>
      </c>
      <c r="F57" s="256">
        <v>0</v>
      </c>
    </row>
    <row r="58" spans="1:7" ht="8.1" customHeight="1" x14ac:dyDescent="0.25">
      <c r="A58" s="16"/>
      <c r="B58" s="17"/>
      <c r="C58" s="32"/>
      <c r="D58" s="173"/>
      <c r="E58" s="60" t="s">
        <v>53</v>
      </c>
      <c r="F58" s="287"/>
    </row>
    <row r="59" spans="1:7" s="7" customFormat="1" ht="21.95" customHeight="1" thickBot="1" x14ac:dyDescent="0.3">
      <c r="A59" s="210">
        <v>61</v>
      </c>
      <c r="B59" s="224" t="str">
        <f ca="1">OFFSET($C59,0,form_lang-1)</f>
        <v>Passiver i alt</v>
      </c>
      <c r="C59" s="61" t="s">
        <v>30</v>
      </c>
      <c r="D59" s="103" t="s">
        <v>90</v>
      </c>
      <c r="E59" s="61">
        <v>61</v>
      </c>
      <c r="F59" s="290">
        <v>0</v>
      </c>
      <c r="G59" s="294" t="str">
        <f>IF(F59&lt;0,"Passiver i alt kan ikke være negativt /Total Equity and liabilities, cannot be negative",IF(F59&lt;F57,"Passiver i alt kan ikke være mindre end Egenkapitalen/Equity and liabilities, total, cannot be lower than Equity, at the end of the year"," "))</f>
        <v xml:space="preserve"> </v>
      </c>
    </row>
    <row r="60" spans="1:7" s="7" customFormat="1" ht="9.9499999999999993" customHeight="1" thickTop="1" x14ac:dyDescent="0.25">
      <c r="A60" s="17"/>
      <c r="B60" s="17"/>
      <c r="C60" s="17"/>
      <c r="D60" s="169"/>
      <c r="E60" s="68" t="s">
        <v>53</v>
      </c>
      <c r="F60" s="284"/>
    </row>
    <row r="61" spans="1:7" ht="6.75" customHeight="1" thickBot="1" x14ac:dyDescent="0.3">
      <c r="A61" s="15"/>
      <c r="B61" s="15"/>
      <c r="C61" s="15"/>
      <c r="D61" s="79"/>
      <c r="E61" s="63" t="s">
        <v>53</v>
      </c>
      <c r="F61" s="255"/>
    </row>
    <row r="62" spans="1:7" ht="21.95" customHeight="1" x14ac:dyDescent="0.35">
      <c r="A62" s="31" t="str">
        <f ca="1">OFFSET($C62,0,form_lang-1)</f>
        <v>Regnskabsårets investeringer</v>
      </c>
      <c r="B62" s="32"/>
      <c r="C62" s="32" t="s">
        <v>7</v>
      </c>
      <c r="D62" s="173" t="s">
        <v>66</v>
      </c>
      <c r="E62" s="70" t="s">
        <v>53</v>
      </c>
      <c r="F62" s="287" t="str">
        <f>IF(form_lang=1,"I alt for","In total for")</f>
        <v>I alt for</v>
      </c>
    </row>
    <row r="63" spans="1:7" ht="15.75" thickBot="1" x14ac:dyDescent="0.3">
      <c r="A63" s="18"/>
      <c r="B63" s="246" t="str">
        <f ca="1">OFFSET($C63,0,form_lang-1)</f>
        <v>Posterne er yderligere kommenteret i vejledningen</v>
      </c>
      <c r="C63" t="s">
        <v>54</v>
      </c>
      <c r="D63" s="172" t="s">
        <v>521</v>
      </c>
      <c r="E63" s="33" t="s">
        <v>53</v>
      </c>
      <c r="F63" s="285" t="str">
        <f>IF(form_lang=1,"eget CVR-nr.","own CVR-no.")</f>
        <v>eget CVR-nr.</v>
      </c>
    </row>
    <row r="64" spans="1:7" ht="6.75" customHeight="1" x14ac:dyDescent="0.25">
      <c r="A64" s="35"/>
      <c r="B64" s="59"/>
      <c r="C64" s="59"/>
      <c r="D64" s="175"/>
      <c r="E64" s="60" t="s">
        <v>53</v>
      </c>
      <c r="F64" s="287"/>
    </row>
    <row r="65" spans="1:51" x14ac:dyDescent="0.25">
      <c r="A65" s="3"/>
      <c r="B65" s="130" t="str">
        <f ca="1">OFFSET($C65,0,form_lang-1)</f>
        <v>Investeringer omfatter alene aktiver, der er bestemt til firmaets vedvarende eje eller brug.</v>
      </c>
      <c r="C65" s="21" t="s">
        <v>6</v>
      </c>
      <c r="D65" s="151" t="s">
        <v>421</v>
      </c>
      <c r="E65" s="245" t="s">
        <v>53</v>
      </c>
      <c r="F65" s="255"/>
    </row>
    <row r="66" spans="1:51" ht="6.75" customHeight="1" x14ac:dyDescent="0.25">
      <c r="A66" s="16"/>
      <c r="B66" s="16"/>
      <c r="C66" s="16"/>
      <c r="D66" s="117"/>
      <c r="E66" s="65" t="s">
        <v>53</v>
      </c>
      <c r="F66" s="255"/>
    </row>
    <row r="67" spans="1:51" ht="20.100000000000001" customHeight="1" x14ac:dyDescent="0.25">
      <c r="A67" s="50" t="str">
        <f ca="1">OFFSET($C67,0,form_lang-1)</f>
        <v>Tilgang</v>
      </c>
      <c r="B67" s="254"/>
      <c r="C67" s="46" t="s">
        <v>8</v>
      </c>
      <c r="D67" s="167" t="s">
        <v>422</v>
      </c>
      <c r="E67" s="64" t="s">
        <v>53</v>
      </c>
      <c r="F67" s="286" t="str">
        <f>"1.000 "&amp;F$8</f>
        <v>1.000 DKK</v>
      </c>
    </row>
    <row r="68" spans="1:51" ht="6.75" customHeight="1" x14ac:dyDescent="0.25">
      <c r="A68" s="15"/>
      <c r="B68" s="16"/>
      <c r="C68" s="16"/>
      <c r="D68" s="117"/>
      <c r="E68" s="63" t="s">
        <v>53</v>
      </c>
      <c r="F68" s="288"/>
    </row>
    <row r="69" spans="1:51" ht="60" customHeight="1" x14ac:dyDescent="0.25">
      <c r="A69" s="115"/>
      <c r="B69" s="186" t="str">
        <f ca="1">OFFSET($C69,0,form_lang-1)</f>
        <v>Under tilgang anføres værdien før bogføringsmæssige og finansielle reguleringer,
fx forskudsafskrivninger, kurstab og offentlige tilskud. 
Overførsel (som følge af færdiggørelse) fra pkt. 66 og 77 til andre punkter anses ikke for tilgang.</v>
      </c>
      <c r="C69" s="244" t="s">
        <v>88</v>
      </c>
      <c r="D69" s="184" t="s">
        <v>423</v>
      </c>
      <c r="E69" s="112" t="s">
        <v>53</v>
      </c>
      <c r="F69" s="267"/>
    </row>
    <row r="70" spans="1:51" s="16" customFormat="1" ht="12.75" customHeight="1" x14ac:dyDescent="0.25">
      <c r="D70" s="117"/>
      <c r="F70" s="266"/>
    </row>
    <row r="71" spans="1:51" ht="129" customHeight="1" x14ac:dyDescent="0.25">
      <c r="A71" s="16"/>
      <c r="B71" s="130" t="str">
        <f ca="1">OFFSET($C71,0,form_lang-1)</f>
        <v>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småinventar/drifstmidler, der straks-udgiftsføres i resultatopgørelsen.
• TIl-og afgang i anlægsaktiverne i forbindelse med fusion/spaltning skal ikke medtages.
• Til- og afgang af IFRS16 aktiver.</v>
      </c>
      <c r="C71" s="147" t="s">
        <v>559</v>
      </c>
      <c r="D71" s="184" t="s">
        <v>425</v>
      </c>
      <c r="E71" s="65" t="s">
        <v>53</v>
      </c>
      <c r="F71" s="267"/>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row>
    <row r="72" spans="1:51" s="46" customFormat="1" ht="9" customHeight="1" x14ac:dyDescent="0.25">
      <c r="D72" s="167"/>
      <c r="F72" s="289"/>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row>
    <row r="73" spans="1:51" ht="21" customHeight="1" x14ac:dyDescent="0.25">
      <c r="A73" s="115"/>
      <c r="B73" s="226" t="str">
        <f t="shared" ref="B73:B79" ca="1" si="3">OFFSET($C73,0,form_lang-1)</f>
        <v>Immaterielle anlægsaktiver</v>
      </c>
      <c r="C73" s="111" t="s">
        <v>13</v>
      </c>
      <c r="D73" s="177" t="s">
        <v>353</v>
      </c>
      <c r="E73" s="112" t="s">
        <v>53</v>
      </c>
      <c r="F73" s="267"/>
      <c r="J73" s="298"/>
    </row>
    <row r="74" spans="1:51" ht="30" x14ac:dyDescent="0.25">
      <c r="A74" s="144">
        <v>62</v>
      </c>
      <c r="B74" s="218" t="str">
        <f t="shared" ca="1" si="3"/>
        <v>Tilgang af Færdiggjorte udviklingsprojekter til kostpris
• Bemærk at overførsel fra posten immaterielle aktiver under udvikling ikke er en tilgang.</v>
      </c>
      <c r="C74" s="114" t="s">
        <v>558</v>
      </c>
      <c r="D74" s="201" t="s">
        <v>522</v>
      </c>
      <c r="E74" s="16">
        <v>62</v>
      </c>
      <c r="F74" s="262">
        <v>0</v>
      </c>
      <c r="G74" s="294" t="str">
        <f>IF(F74=0," ",IF(F74&lt;0,"Fjern negativt fortegn/Remove the negative sign"," "))</f>
        <v xml:space="preserve"> </v>
      </c>
      <c r="J74" s="16"/>
    </row>
    <row r="75" spans="1:51" ht="32.25" customHeight="1" x14ac:dyDescent="0.25">
      <c r="A75" s="144">
        <v>63</v>
      </c>
      <c r="B75" s="142" t="str">
        <f t="shared" ca="1" si="3"/>
        <v>Tilgang af Erhvervede koncessioner, patenter, licenser, varemærker samt lignende rettigheder til kostpris</v>
      </c>
      <c r="C75" s="45" t="s">
        <v>301</v>
      </c>
      <c r="D75" s="200" t="s">
        <v>523</v>
      </c>
      <c r="E75" s="45">
        <v>63</v>
      </c>
      <c r="F75" s="256">
        <v>0</v>
      </c>
      <c r="G75" s="294" t="str">
        <f>IF(F75=0," ",IF(F75&lt;0,"Fjern negativt fortegn/Remove the negative sign"," "))</f>
        <v xml:space="preserve"> </v>
      </c>
      <c r="J75" s="16"/>
    </row>
    <row r="76" spans="1:51" ht="30" x14ac:dyDescent="0.25">
      <c r="A76" s="203">
        <v>64</v>
      </c>
      <c r="B76" s="219" t="str">
        <f t="shared" ca="1" si="3"/>
        <v>Tilgang af Software til kostpris
• Bemærk at overførsel fra posten immaterielle aktiver under udvikling ikke er en tilgang.</v>
      </c>
      <c r="C76" s="49" t="s">
        <v>557</v>
      </c>
      <c r="D76" s="200" t="s">
        <v>524</v>
      </c>
      <c r="E76" s="45">
        <v>64</v>
      </c>
      <c r="F76" s="256">
        <v>0</v>
      </c>
      <c r="G76" s="294" t="str">
        <f>IF(F76=0," ",IF(F76&lt;0,"Fjern negativt fortegn/Remove the negative sign"," "))</f>
        <v xml:space="preserve"> </v>
      </c>
      <c r="J76" s="16"/>
    </row>
    <row r="77" spans="1:51" ht="30" x14ac:dyDescent="0.25">
      <c r="A77" s="144">
        <v>65</v>
      </c>
      <c r="B77" s="142" t="str">
        <f t="shared" ca="1" si="3"/>
        <v>Tilgang af Goodwill
• Bemærk at overførsel fra posten immaterielle aktiver under udvikling ikke er en tilgang.</v>
      </c>
      <c r="C77" s="58" t="s">
        <v>556</v>
      </c>
      <c r="D77" s="199" t="s">
        <v>525</v>
      </c>
      <c r="E77" s="42">
        <v>65</v>
      </c>
      <c r="F77" s="256">
        <v>0</v>
      </c>
      <c r="G77" s="294" t="str">
        <f>IF(F77=0," ",IF(F77&lt;0,"Fjern negativt fortegn/Remove the negative sign"," "))</f>
        <v xml:space="preserve"> </v>
      </c>
      <c r="J77" s="16"/>
    </row>
    <row r="78" spans="1:51" ht="15.75" thickBot="1" x14ac:dyDescent="0.3">
      <c r="A78" s="213">
        <v>66</v>
      </c>
      <c r="B78" s="214" t="str">
        <f t="shared" ca="1" si="3"/>
        <v>Tilgang af Immaterialle aktiver under udvikling</v>
      </c>
      <c r="C78" s="16" t="s">
        <v>302</v>
      </c>
      <c r="D78" s="117" t="s">
        <v>434</v>
      </c>
      <c r="E78" s="16">
        <v>66</v>
      </c>
      <c r="F78" s="258">
        <v>0</v>
      </c>
      <c r="G78" s="294" t="str">
        <f>IF(F78=0," ",IF(F78&lt;0,"Fjern negativt fortegn/Remove the negative sign"," "))</f>
        <v xml:space="preserve"> </v>
      </c>
      <c r="J78" s="298"/>
      <c r="AB78" s="4">
        <f>(F74+F75+F76+F77+F78)-F79</f>
        <v>0</v>
      </c>
    </row>
    <row r="79" spans="1:51" s="7" customFormat="1" ht="36.75" customHeight="1" x14ac:dyDescent="0.25">
      <c r="A79" s="137">
        <v>67</v>
      </c>
      <c r="B79" s="154" t="str">
        <f t="shared" ca="1" si="3"/>
        <v>Immaterielle anlægsaktiver i alt
(pkt. 62+63+64+65+66)</v>
      </c>
      <c r="C79" s="102" t="s">
        <v>309</v>
      </c>
      <c r="D79" s="182" t="s">
        <v>526</v>
      </c>
      <c r="E79" s="19">
        <v>67</v>
      </c>
      <c r="F79" s="259">
        <f>F74+F75+F76+F77+F78</f>
        <v>0</v>
      </c>
      <c r="G79" s="294" t="str">
        <f>IF(AB78&gt;0,"Der er en difference mellem pkt. 62-66 og pkt. 67, tjek venligst tallene igen./There is a discrepancy between items no. 62–66 and item no. 67. Please check these items again. ",IF(AB78&lt;0,"Der er en difference mellem pkt. 62-66 og pkt. 67, tjek venligst tallene igen/There is a discrepancy between items no. 62–66 and item no. 67. Please check these items again.", " "))</f>
        <v xml:space="preserve"> </v>
      </c>
    </row>
    <row r="80" spans="1:51" ht="27" customHeight="1" x14ac:dyDescent="0.25">
      <c r="A80" s="143"/>
      <c r="B80" s="198" t="str">
        <f t="shared" ref="B80:B86" ca="1" si="4">OFFSET($C80,0,form_lang-1)</f>
        <v>Grunde og bygninger</v>
      </c>
      <c r="C80" s="111" t="s">
        <v>62</v>
      </c>
      <c r="D80" s="177" t="s">
        <v>60</v>
      </c>
      <c r="E80" s="113" t="s">
        <v>53</v>
      </c>
      <c r="F80" s="267"/>
      <c r="G80" s="109"/>
    </row>
    <row r="81" spans="1:28" ht="33.75" customHeight="1" x14ac:dyDescent="0.25">
      <c r="A81" s="144">
        <v>68</v>
      </c>
      <c r="B81" s="142" t="str">
        <f t="shared" ca="1" si="4"/>
        <v>Tilgang/Køb af eksisterende bygninger (inkl. grundværdi)
• Bemærk, at overførsel fra posten Aktiver under opførelse er ikke en tilgang.</v>
      </c>
      <c r="C81" s="114" t="s">
        <v>555</v>
      </c>
      <c r="D81" s="201" t="s">
        <v>527</v>
      </c>
      <c r="E81" s="16">
        <v>68</v>
      </c>
      <c r="F81" s="262">
        <v>0</v>
      </c>
      <c r="G81" s="294" t="str">
        <f>IF(F81=0," ",IF(F81&lt;0,"Fjern negativt fortegn/Remove the negative sign"," "))</f>
        <v xml:space="preserve"> </v>
      </c>
    </row>
    <row r="82" spans="1:28" ht="31.5" customHeight="1" x14ac:dyDescent="0.25">
      <c r="A82" s="144">
        <v>69</v>
      </c>
      <c r="B82" s="142" t="str">
        <f t="shared" ca="1" si="4"/>
        <v>Tilgang af opførelsesudgifter for nybygninger (ekskl. grunde)
• Bemærk, at overførsel fra posten Aktiver under opførelse er ikke en tilgang.</v>
      </c>
      <c r="C82" s="49" t="s">
        <v>554</v>
      </c>
      <c r="D82" s="200" t="s">
        <v>528</v>
      </c>
      <c r="E82" s="45">
        <v>69</v>
      </c>
      <c r="F82" s="256">
        <v>0</v>
      </c>
      <c r="G82" s="294" t="str">
        <f>IF(F82=0," ",IF(F82&lt;0,"Fjern negativt fortegn/Remove the negative sign"," "))</f>
        <v xml:space="preserve"> </v>
      </c>
    </row>
    <row r="83" spans="1:28" ht="33.75" customHeight="1" x14ac:dyDescent="0.25">
      <c r="A83" s="203">
        <v>70</v>
      </c>
      <c r="B83" s="212" t="str">
        <f t="shared" ca="1" si="4"/>
        <v>Tilgang/Køb af ubebyggede grunde
• Bemærk, at overførsel fra posten Aktiver under opførelse er ikke en tilgang.</v>
      </c>
      <c r="C83" s="49" t="s">
        <v>553</v>
      </c>
      <c r="D83" s="200" t="s">
        <v>529</v>
      </c>
      <c r="E83" s="45">
        <v>70</v>
      </c>
      <c r="F83" s="256">
        <v>0</v>
      </c>
      <c r="G83" s="294" t="str">
        <f>IF(F83=0," ",IF(F83&lt;0,"Fjern negativt fortegn/Remove the negative sign"," "))</f>
        <v xml:space="preserve"> </v>
      </c>
    </row>
    <row r="84" spans="1:28" ht="60" x14ac:dyDescent="0.25">
      <c r="A84" s="203">
        <v>71</v>
      </c>
      <c r="B84" s="212" t="str">
        <f t="shared" ca="1" si="4"/>
        <v>Tilgang af ombygning af bygninger til kostpris
Medtages ikke:
• Omkostninger til ombygning af lejede lokaler (Angives i pkt. 75).
• Bemærk, at overførsel fra posten Aktiver under opførelse er ikke en tilgang.</v>
      </c>
      <c r="C84" s="58" t="s">
        <v>552</v>
      </c>
      <c r="D84" s="199" t="s">
        <v>530</v>
      </c>
      <c r="E84" s="57">
        <v>71</v>
      </c>
      <c r="F84" s="256">
        <v>0</v>
      </c>
      <c r="G84" s="294" t="str">
        <f>IF(F84=0," ",IF(F84&lt;0,"Fjern negativt fortegn/Remove the negative sign"," "))</f>
        <v xml:space="preserve"> </v>
      </c>
    </row>
    <row r="85" spans="1:28" ht="34.5" customHeight="1" thickBot="1" x14ac:dyDescent="0.3">
      <c r="A85" s="213">
        <v>72</v>
      </c>
      <c r="B85" s="214" t="str">
        <f t="shared" ca="1" si="4"/>
        <v>Tilgang af veje, havne, pladser o.l. til kostpris
• Bemærk, at overførsel fra posten Aktiver under opførelse er ikke en tilgang.</v>
      </c>
      <c r="C85" s="200" t="s">
        <v>551</v>
      </c>
      <c r="D85" s="200" t="s">
        <v>531</v>
      </c>
      <c r="E85" s="48">
        <v>72</v>
      </c>
      <c r="F85" s="263">
        <v>0</v>
      </c>
      <c r="G85" s="294" t="str">
        <f>IF(F85=0," ",IF(F85&lt;0,"Fjern negativt fortegn/Remove the negative sign"," "))</f>
        <v xml:space="preserve"> </v>
      </c>
    </row>
    <row r="86" spans="1:28" s="6" customFormat="1" ht="37.5" customHeight="1" x14ac:dyDescent="0.25">
      <c r="A86" s="137">
        <v>73</v>
      </c>
      <c r="B86" s="154" t="str">
        <f t="shared" ca="1" si="4"/>
        <v>Fast ejendom i alt
(pkt. 68+69+70+71+72)</v>
      </c>
      <c r="C86" s="102" t="s">
        <v>310</v>
      </c>
      <c r="D86" s="182" t="s">
        <v>532</v>
      </c>
      <c r="E86" s="19">
        <v>73</v>
      </c>
      <c r="F86" s="259">
        <f>F81+F82+F83+F84+F85</f>
        <v>0</v>
      </c>
      <c r="G86" s="295" t="str">
        <f>IF(AB86&gt;0,"Der er en difference mellem pkt. 68-72 og pkt. 73, tjek venligst tallene igen./There is a discrepancy between items no. 68-72 and item no. 73. Please check these items again. ",IF(AB86&lt;0,"Der er en difference mellem pkt. 68-72 og pkt. 73, tjek venligst tallene igen./There is a discrepancy between items no. 68-72 and item no. 73. Please check these items again.", " "))</f>
        <v xml:space="preserve"> </v>
      </c>
      <c r="AB86" s="4">
        <f>(F81+F82+F83+F84+F85)-F86</f>
        <v>0</v>
      </c>
    </row>
    <row r="87" spans="1:28" ht="20.100000000000001" customHeight="1" x14ac:dyDescent="0.25">
      <c r="A87" s="143"/>
      <c r="B87" s="198" t="str">
        <f ca="1">OFFSET($C87,0,form_lang-1)</f>
        <v>Driftsmidler</v>
      </c>
      <c r="C87" s="111" t="s">
        <v>9</v>
      </c>
      <c r="D87" s="177" t="s">
        <v>91</v>
      </c>
      <c r="E87" s="113" t="s">
        <v>53</v>
      </c>
      <c r="F87" s="260"/>
      <c r="G87" s="109"/>
    </row>
    <row r="88" spans="1:28" ht="30" x14ac:dyDescent="0.25">
      <c r="A88" s="203">
        <v>74</v>
      </c>
      <c r="B88" s="212" t="str">
        <f ca="1">OFFSET($C88,0,form_lang-1)</f>
        <v>Tilgang af produktionsanlæg og maskiner
• Bemærk, at overførsel fra posten Aktiver under opførelse er ikke en tilgang</v>
      </c>
      <c r="C88" s="101" t="s">
        <v>304</v>
      </c>
      <c r="D88" s="81" t="s">
        <v>533</v>
      </c>
      <c r="E88" s="39">
        <v>74</v>
      </c>
      <c r="F88" s="262">
        <v>0</v>
      </c>
      <c r="G88" s="294" t="str">
        <f>IF(F88=0," ",IF(F88&lt;0,"Fjern negativt fortegn/Remove the negative sign"," "))</f>
        <v xml:space="preserve"> </v>
      </c>
    </row>
    <row r="89" spans="1:28" ht="45" x14ac:dyDescent="0.25">
      <c r="A89" s="144">
        <v>75</v>
      </c>
      <c r="B89" s="142" t="str">
        <f ca="1">OFFSET($C89,0,form_lang-1)</f>
        <v>Tilgang af andre anlæg, driftsmateriel og inventar til kostpris 
• Bemærk, at overførsel fra posten Aktiver under opførelse er ikke en tilgang
(inkl. omkostninger til inventar i, og ombygning af lejede lokaler).</v>
      </c>
      <c r="C89" s="114" t="s">
        <v>550</v>
      </c>
      <c r="D89" s="201" t="s">
        <v>534</v>
      </c>
      <c r="E89" s="16">
        <v>75</v>
      </c>
      <c r="F89" s="256">
        <v>0</v>
      </c>
      <c r="G89" s="294" t="str">
        <f>IF(F89=0," ",IF(F89&lt;0,"Fjern negativt fortegn/Remove the negative sign"," "))</f>
        <v xml:space="preserve"> </v>
      </c>
    </row>
    <row r="90" spans="1:28" s="6" customFormat="1" ht="30" x14ac:dyDescent="0.25">
      <c r="A90" s="137">
        <v>76</v>
      </c>
      <c r="B90" s="154" t="str">
        <f ca="1">OFFSET($C90,0,form_lang-1)</f>
        <v>Driftsmidler i alt
(pkt. 74+75)</v>
      </c>
      <c r="C90" s="102" t="s">
        <v>311</v>
      </c>
      <c r="D90" s="182" t="s">
        <v>535</v>
      </c>
      <c r="E90" s="19">
        <v>76</v>
      </c>
      <c r="F90" s="268">
        <f>F88+F89</f>
        <v>0</v>
      </c>
      <c r="G90" s="295" t="str">
        <f>IF(AB90&gt;0,"Der er en difference mellem pkt.74+75 og pkt. 76, tjek venligst tallene igen./There is a discrepancy between items no. 74+75 and item no. 76. Please check these items again. ",IF(AB90&lt;0,"Der er en difference mellem pkt. 74+75 og pkt. 76, tjek venligst tallene igen./There is a discrepancy between items no. 74+75 and item no. 76. Please check these items again.", " "))</f>
        <v xml:space="preserve"> </v>
      </c>
      <c r="AB90" s="6">
        <f>(F88+F89)-F90</f>
        <v>0</v>
      </c>
    </row>
    <row r="91" spans="1:28" s="12" customFormat="1" ht="9.75" customHeight="1" x14ac:dyDescent="0.25">
      <c r="A91" s="138"/>
      <c r="B91" s="157"/>
      <c r="C91" s="115"/>
      <c r="D91" s="178"/>
      <c r="E91" s="65" t="s">
        <v>53</v>
      </c>
      <c r="F91" s="269"/>
      <c r="G91" s="296"/>
    </row>
    <row r="92" spans="1:28" ht="21.75" customHeight="1" x14ac:dyDescent="0.25">
      <c r="A92" s="138">
        <v>77</v>
      </c>
      <c r="B92" s="201" t="str">
        <f ca="1">OFFSET($C92,0,form_lang-1)</f>
        <v>Tilgang af materielle anlægsaktiver under udførelse og 
forudbetalinger for materielle anlægsaktiver</v>
      </c>
      <c r="C92" s="81" t="s">
        <v>82</v>
      </c>
      <c r="D92" s="81" t="s">
        <v>447</v>
      </c>
      <c r="E92" s="80">
        <v>77</v>
      </c>
      <c r="F92" s="261">
        <v>0</v>
      </c>
      <c r="G92" s="294" t="str">
        <f>IF(F92=0," ",IF(F92&lt;0,"Fjern negativt fortegn/Remove the negative sign"," "))</f>
        <v xml:space="preserve"> </v>
      </c>
    </row>
    <row r="93" spans="1:28" ht="8.1" customHeight="1" thickBot="1" x14ac:dyDescent="0.3">
      <c r="A93" s="18"/>
      <c r="B93" s="149"/>
      <c r="C93" s="16"/>
      <c r="D93" s="117"/>
      <c r="E93" s="65" t="s">
        <v>53</v>
      </c>
      <c r="F93" s="270"/>
      <c r="G93" s="109"/>
    </row>
    <row r="94" spans="1:28" s="7" customFormat="1" ht="41.25" customHeight="1" thickBot="1" x14ac:dyDescent="0.3">
      <c r="A94" s="210">
        <v>78</v>
      </c>
      <c r="B94" s="206" t="str">
        <f ca="1">OFFSET($C94,0,form_lang-1)</f>
        <v>Tilgang i alt
(pkt. 67+73+76+77)</v>
      </c>
      <c r="C94" s="158" t="s">
        <v>312</v>
      </c>
      <c r="D94" s="158" t="s">
        <v>536</v>
      </c>
      <c r="E94" s="61">
        <v>78</v>
      </c>
      <c r="F94" s="271">
        <f>F79+F86+F90+F92</f>
        <v>0</v>
      </c>
      <c r="G94" s="295" t="str">
        <f>IF(AB94&gt;0,"Der er en difference mellem pkt. 67+73+76+77 og pkt. 78, tjek venligst tallene igen./There is a discrepancy between items no. 67+73+76+77 and item no. 78. Please check these items again. ",IF(AB94&lt;0,"Der er en difference mellem pkt. 67+73+76+77 og pkt. 78, tjek venligst tallene igen./There is a discrepancy between items no. 67+73+76+77 and item no. 78. Please check these items again.", " "))</f>
        <v xml:space="preserve"> </v>
      </c>
      <c r="AB94" s="7">
        <f>(F92+F90+F86+F79)-F94</f>
        <v>0</v>
      </c>
    </row>
    <row r="95" spans="1:28" s="7" customFormat="1" ht="9.9499999999999993" customHeight="1" thickTop="1" x14ac:dyDescent="0.25">
      <c r="A95" s="17"/>
      <c r="B95" s="154"/>
      <c r="C95" s="17"/>
      <c r="D95" s="169"/>
      <c r="E95" s="68" t="s">
        <v>53</v>
      </c>
      <c r="F95" s="273"/>
      <c r="G95" s="294"/>
    </row>
    <row r="96" spans="1:28" ht="20.100000000000001" customHeight="1" x14ac:dyDescent="0.25">
      <c r="A96" s="50" t="str">
        <f ca="1">OFFSET($C96,0,form_lang-1)</f>
        <v>Afgang (til bogført værdi)</v>
      </c>
      <c r="B96" s="142"/>
      <c r="C96" s="46" t="s">
        <v>18</v>
      </c>
      <c r="D96" s="167" t="s">
        <v>449</v>
      </c>
      <c r="E96" s="64" t="s">
        <v>53</v>
      </c>
      <c r="F96" s="272" t="str">
        <f>"1.000 "&amp;F$8</f>
        <v>1.000 DKK</v>
      </c>
      <c r="G96" s="109"/>
    </row>
    <row r="97" spans="1:28" ht="6" customHeight="1" x14ac:dyDescent="0.25">
      <c r="A97" s="16"/>
      <c r="B97" s="116"/>
      <c r="C97" s="16"/>
      <c r="D97" s="201"/>
      <c r="E97" s="65" t="s">
        <v>53</v>
      </c>
      <c r="F97" s="255"/>
      <c r="G97" s="109"/>
    </row>
    <row r="98" spans="1:28" ht="128.25" customHeight="1" x14ac:dyDescent="0.25">
      <c r="A98" s="115"/>
      <c r="B98" s="153" t="str">
        <f ca="1">OFFSET($C98,0,form_lang-1)</f>
        <v>Under afgang anføres afgangen af aktiver i kostpriser samt de tilbageførte afskrivninger/nedskrivninger i forbindelse med årets afgang.
•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v>
      </c>
      <c r="C98" s="153" t="s">
        <v>549</v>
      </c>
      <c r="D98" s="151" t="s">
        <v>537</v>
      </c>
      <c r="E98" s="112" t="s">
        <v>53</v>
      </c>
      <c r="F98" s="255"/>
      <c r="G98" s="109"/>
    </row>
    <row r="99" spans="1:28" ht="6" customHeight="1" x14ac:dyDescent="0.25">
      <c r="A99" s="16"/>
      <c r="B99" s="116"/>
      <c r="C99" s="16"/>
      <c r="D99" s="117"/>
      <c r="E99" s="65" t="s">
        <v>53</v>
      </c>
      <c r="F99" s="255"/>
      <c r="G99" s="109"/>
    </row>
    <row r="100" spans="1:28" ht="26.25" customHeight="1" x14ac:dyDescent="0.25">
      <c r="A100" s="115"/>
      <c r="B100" s="198" t="str">
        <f t="shared" ref="B100:B105" ca="1" si="5">OFFSET($C100,0,form_lang-1)</f>
        <v>Afgang immaterielle anlægsaktiver</v>
      </c>
      <c r="C100" s="111" t="s">
        <v>76</v>
      </c>
      <c r="D100" s="177" t="s">
        <v>454</v>
      </c>
      <c r="E100" s="112" t="s">
        <v>53</v>
      </c>
      <c r="F100" s="255"/>
      <c r="G100" s="109"/>
    </row>
    <row r="101" spans="1:28" ht="24.75" customHeight="1" x14ac:dyDescent="0.25">
      <c r="A101" s="144">
        <v>79</v>
      </c>
      <c r="B101" s="142" t="str">
        <f t="shared" ca="1" si="5"/>
        <v>Afgang af færdiggjorte udviklingsprojekter til kostpris</v>
      </c>
      <c r="C101" s="16" t="s">
        <v>14</v>
      </c>
      <c r="D101" s="117" t="s">
        <v>455</v>
      </c>
      <c r="E101" s="16">
        <v>79</v>
      </c>
      <c r="F101" s="256">
        <v>0</v>
      </c>
      <c r="G101" s="294" t="str">
        <f>IF(F101=0," ",IF(F101&lt;0,"Fjern negativt fortegn/Remove the negative sign"," "))</f>
        <v xml:space="preserve"> </v>
      </c>
    </row>
    <row r="102" spans="1:28" ht="30" x14ac:dyDescent="0.25">
      <c r="A102" s="203">
        <v>80</v>
      </c>
      <c r="B102" s="212" t="str">
        <f t="shared" ca="1" si="5"/>
        <v>Afgang af erhvervede koncessioner, patenter, licenser, varemærker 
samt lignende rettigheder til kostpris</v>
      </c>
      <c r="C102" s="200" t="s">
        <v>35</v>
      </c>
      <c r="D102" s="200" t="s">
        <v>456</v>
      </c>
      <c r="E102" s="48">
        <v>80</v>
      </c>
      <c r="F102" s="256">
        <v>0</v>
      </c>
      <c r="G102" s="294" t="str">
        <f>IF(F102=0," ",IF(F102&lt;0,"Fjern negativt fortegn/Remove the negative sign"," "))</f>
        <v xml:space="preserve"> </v>
      </c>
    </row>
    <row r="103" spans="1:28" ht="21.75" customHeight="1" x14ac:dyDescent="0.25">
      <c r="A103" s="203">
        <v>81</v>
      </c>
      <c r="B103" s="212" t="str">
        <f t="shared" ca="1" si="5"/>
        <v>Afgang af software til kostpris</v>
      </c>
      <c r="C103" s="42" t="s">
        <v>15</v>
      </c>
      <c r="D103" s="57" t="s">
        <v>457</v>
      </c>
      <c r="E103" s="42">
        <v>81</v>
      </c>
      <c r="F103" s="257">
        <v>0</v>
      </c>
      <c r="G103" s="294" t="str">
        <f>IF(F103=0," ",IF(F103&lt;0,"Fjern negativt fortegn/Remove the negative sign"," "))</f>
        <v xml:space="preserve"> </v>
      </c>
    </row>
    <row r="104" spans="1:28" ht="21.75" customHeight="1" thickBot="1" x14ac:dyDescent="0.3">
      <c r="A104" s="213">
        <v>82</v>
      </c>
      <c r="B104" s="214" t="str">
        <f t="shared" ca="1" si="5"/>
        <v>Afgang af goodwill til kostpris</v>
      </c>
      <c r="C104" s="16" t="s">
        <v>16</v>
      </c>
      <c r="D104" s="117" t="s">
        <v>458</v>
      </c>
      <c r="E104" s="16">
        <v>82</v>
      </c>
      <c r="F104" s="258">
        <v>0</v>
      </c>
      <c r="G104" s="294" t="str">
        <f>IF(F104=0," ",IF(F104&lt;0,"Fjern negativt fortegn/Remove the negative sign"," "))</f>
        <v xml:space="preserve"> </v>
      </c>
    </row>
    <row r="105" spans="1:28" s="6" customFormat="1" ht="40.5" customHeight="1" x14ac:dyDescent="0.25">
      <c r="A105" s="137">
        <v>83</v>
      </c>
      <c r="B105" s="154" t="str">
        <f t="shared" ca="1" si="5"/>
        <v>Afgang immaterielle anlægsaktiver til kostpris i alt
(pkt.79+80+81+82)</v>
      </c>
      <c r="C105" s="102" t="s">
        <v>86</v>
      </c>
      <c r="D105" s="182" t="s">
        <v>538</v>
      </c>
      <c r="E105" s="19">
        <v>83</v>
      </c>
      <c r="F105" s="259">
        <f>F101+F102+F103+F104</f>
        <v>0</v>
      </c>
      <c r="G105" s="295" t="str">
        <f>IF(AB105&gt;0,"Der er en difference mellem pkt. 79-82 og pkt. 83, tjek venligst tallene igen./There is a discrepancy between items no. 79-82 and item no. 83. Please check these items again. ",IF(AB105&lt;0,"Der er en difference mellem pkt. 79-82 og pkt. 83, tjek venligst tallene igen./There is a discrepancy between items no. 79-82 and item no. 83. Please check these items again.", " "))</f>
        <v xml:space="preserve"> </v>
      </c>
      <c r="AB105" s="7">
        <f>(F101+F102+F103+F104)-F105</f>
        <v>0</v>
      </c>
    </row>
    <row r="106" spans="1:28" ht="20.100000000000001" customHeight="1" x14ac:dyDescent="0.25">
      <c r="A106" s="138"/>
      <c r="B106" s="198" t="str">
        <f t="shared" ref="B106:B114" ca="1" si="6">OFFSET($C106,0,form_lang-1)</f>
        <v>Afgang af grunde og bygninger</v>
      </c>
      <c r="C106" s="111" t="s">
        <v>79</v>
      </c>
      <c r="D106" s="177" t="s">
        <v>460</v>
      </c>
      <c r="E106" s="65" t="s">
        <v>53</v>
      </c>
      <c r="F106" s="260"/>
      <c r="G106" s="109"/>
    </row>
    <row r="107" spans="1:28" ht="18.75" customHeight="1" x14ac:dyDescent="0.25">
      <c r="A107" s="203">
        <v>84</v>
      </c>
      <c r="B107" s="212" t="str">
        <f t="shared" ca="1" si="6"/>
        <v>Afgang af grunde og bygninger (inkl. grundværdi) til kostpris</v>
      </c>
      <c r="C107" s="16" t="s">
        <v>20</v>
      </c>
      <c r="D107" s="117" t="s">
        <v>461</v>
      </c>
      <c r="E107" s="16">
        <v>84</v>
      </c>
      <c r="F107" s="256">
        <v>0</v>
      </c>
      <c r="G107" s="294" t="str">
        <f>IF(F107=0," ",IF(F107&lt;0,"Fjern negativt fortegn/Remove the negative sign"," "))</f>
        <v xml:space="preserve"> </v>
      </c>
    </row>
    <row r="108" spans="1:28" ht="18.75" customHeight="1" x14ac:dyDescent="0.25">
      <c r="A108" s="203">
        <v>85</v>
      </c>
      <c r="B108" s="212" t="str">
        <f t="shared" ca="1" si="6"/>
        <v>Afgang af ubebyggede grunde til kostpris</v>
      </c>
      <c r="C108" s="42" t="s">
        <v>36</v>
      </c>
      <c r="D108" s="57" t="s">
        <v>462</v>
      </c>
      <c r="E108" s="42">
        <v>85</v>
      </c>
      <c r="F108" s="257">
        <v>0</v>
      </c>
      <c r="G108" s="294" t="str">
        <f>IF(F108=0," ",IF(F108&lt;0,"Fjern negativt fortegn/Remove the negative sign"," "))</f>
        <v xml:space="preserve"> </v>
      </c>
    </row>
    <row r="109" spans="1:28" ht="18.75" customHeight="1" thickBot="1" x14ac:dyDescent="0.3">
      <c r="A109" s="213">
        <v>86</v>
      </c>
      <c r="B109" s="214" t="str">
        <f t="shared" ca="1" si="6"/>
        <v>Afgang af veje, havne, pladser o.l. til kostpris</v>
      </c>
      <c r="C109" s="16" t="s">
        <v>37</v>
      </c>
      <c r="D109" s="117" t="s">
        <v>463</v>
      </c>
      <c r="E109" s="16">
        <v>86</v>
      </c>
      <c r="F109" s="258">
        <v>0</v>
      </c>
      <c r="G109" s="294" t="str">
        <f>IF(F109=0," ",IF(F109&lt;0,"Fjern negativt fortegn/Remove the negative sign"," "))</f>
        <v xml:space="preserve"> </v>
      </c>
    </row>
    <row r="110" spans="1:28" s="6" customFormat="1" ht="48" customHeight="1" x14ac:dyDescent="0.25">
      <c r="A110" s="137">
        <v>87</v>
      </c>
      <c r="B110" s="154" t="str">
        <f ca="1">OFFSET($C110,0,form_lang-1)</f>
        <v>Afgang af grunde og bygninger til kostpris i alt
(pkt. 84+85+86)</v>
      </c>
      <c r="C110" s="102" t="s">
        <v>83</v>
      </c>
      <c r="D110" s="182" t="s">
        <v>539</v>
      </c>
      <c r="E110" s="19">
        <v>87</v>
      </c>
      <c r="F110" s="259">
        <f>F107+F108+F109</f>
        <v>0</v>
      </c>
      <c r="G110" s="295" t="str">
        <f>IF(AB110&gt;0,"Der er en difference mellem pkt. 84-86 og pkt. 87, tjek venligst tallene igen./There is a discrepancy between items no. 84-86 and item no. 87. Please check these items again. ",IF(AB110&lt;0,"Der er en difference mellem pkt.84-86 og pkt. 87, tjek venligst tallene igen./There is a discrepancy between items no. 84-86 and item no. 87. Please check these items again.", " "))</f>
        <v xml:space="preserve"> </v>
      </c>
      <c r="AB110" s="7">
        <f>(F107+F108+F109)-F110</f>
        <v>0</v>
      </c>
    </row>
    <row r="111" spans="1:28" ht="24.75" customHeight="1" x14ac:dyDescent="0.25">
      <c r="A111" s="138"/>
      <c r="B111" s="198" t="str">
        <f t="shared" ca="1" si="6"/>
        <v>Afgang af driftsmidler</v>
      </c>
      <c r="C111" s="111" t="s">
        <v>77</v>
      </c>
      <c r="D111" s="177" t="s">
        <v>465</v>
      </c>
      <c r="E111" s="65" t="s">
        <v>53</v>
      </c>
      <c r="F111" s="260"/>
      <c r="G111" s="109"/>
    </row>
    <row r="112" spans="1:28" x14ac:dyDescent="0.25">
      <c r="A112" s="203">
        <v>88</v>
      </c>
      <c r="B112" s="212" t="str">
        <f t="shared" ca="1" si="6"/>
        <v>Afgang af produktionsanlæg og maskiner til kostpris</v>
      </c>
      <c r="C112" s="16" t="s">
        <v>38</v>
      </c>
      <c r="D112" s="117" t="s">
        <v>305</v>
      </c>
      <c r="E112" s="16">
        <v>88</v>
      </c>
      <c r="F112" s="262">
        <v>0</v>
      </c>
      <c r="G112" s="294" t="str">
        <f>IF(F112=0," ",IF(F112&lt;0,"Fjern negativt fortegn/Remove the negative sign"," "))</f>
        <v xml:space="preserve"> </v>
      </c>
    </row>
    <row r="113" spans="1:28" customFormat="1" ht="30.75" thickBot="1" x14ac:dyDescent="0.3">
      <c r="A113" s="213">
        <v>89</v>
      </c>
      <c r="B113" s="214" t="str">
        <f t="shared" ca="1" si="6"/>
        <v>Afgang af andre anlæg, driftsmateriel og inventar til kostpris, 
inkl. afgang af inventar i lejede lokaler</v>
      </c>
      <c r="C113" s="114" t="s">
        <v>87</v>
      </c>
      <c r="D113" s="201" t="s">
        <v>468</v>
      </c>
      <c r="E113" s="16">
        <v>89</v>
      </c>
      <c r="F113" s="258">
        <v>0</v>
      </c>
      <c r="G113" s="294" t="str">
        <f>IF(F113=0," ",IF(F113&lt;0,"Fjern negativt fortegn/Remove the negative sign"," "))</f>
        <v xml:space="preserve"> </v>
      </c>
    </row>
    <row r="114" spans="1:28" s="6" customFormat="1" ht="37.5" customHeight="1" x14ac:dyDescent="0.25">
      <c r="A114" s="137">
        <v>90</v>
      </c>
      <c r="B114" s="220" t="str">
        <f t="shared" ca="1" si="6"/>
        <v>Afgang af driftsmidler til kostpris i alt
(pkt. 88+89)</v>
      </c>
      <c r="C114" s="102" t="s">
        <v>85</v>
      </c>
      <c r="D114" s="182" t="s">
        <v>540</v>
      </c>
      <c r="E114" s="19">
        <v>90</v>
      </c>
      <c r="F114" s="259">
        <f>F112+F113</f>
        <v>0</v>
      </c>
      <c r="G114" s="295" t="str">
        <f>IF(AB114&gt;0,"Der er en difference mellem pkt. 88+89 og pkt. 90, tjek venligst tallene igen./There is a discrepancy between items no. 88+89 and item no. 90. Please check these items again. ",IF(AB114&lt;0,"Der er en difference mellem pkt. 88-89 og pkt. 90, tjek venligst tallene igen./There is a discrepancy between items no. 88+89 and item no. 90. Please check these items again.", " "))</f>
        <v xml:space="preserve"> </v>
      </c>
      <c r="AB114" s="7">
        <f>(F112+F113)-F114</f>
        <v>0</v>
      </c>
    </row>
    <row r="115" spans="1:28" ht="20.100000000000001" customHeight="1" x14ac:dyDescent="0.25">
      <c r="A115" s="146"/>
      <c r="B115" s="198" t="str">
        <f t="shared" ref="B115:B120" ca="1" si="7">OFFSET($C115,0,form_lang-1)</f>
        <v>Tilbageførte afskrivninger immaterielle anlægsaktiver</v>
      </c>
      <c r="C115" s="111" t="s">
        <v>17</v>
      </c>
      <c r="D115" s="177" t="s">
        <v>470</v>
      </c>
      <c r="E115" s="112" t="s">
        <v>53</v>
      </c>
      <c r="F115" s="260"/>
      <c r="G115" s="109"/>
    </row>
    <row r="116" spans="1:28" ht="19.5" customHeight="1" x14ac:dyDescent="0.25">
      <c r="A116" s="203">
        <v>91</v>
      </c>
      <c r="B116" s="212" t="str">
        <f t="shared" ca="1" si="7"/>
        <v>Tilbageførte afskrivninger på årets afgang af færdiggjorte udviklingsprojekter</v>
      </c>
      <c r="C116" s="16" t="s">
        <v>78</v>
      </c>
      <c r="D116" s="117" t="s">
        <v>471</v>
      </c>
      <c r="E116" s="16">
        <v>91</v>
      </c>
      <c r="F116" s="262">
        <v>0</v>
      </c>
      <c r="G116" s="294" t="str">
        <f>IF(F116=0," ",IF(F116&lt;0,"Fjern negativt fortegn/Remove the negative sign"," "))</f>
        <v xml:space="preserve"> </v>
      </c>
    </row>
    <row r="117" spans="1:28" ht="30" x14ac:dyDescent="0.25">
      <c r="A117" s="203">
        <v>92</v>
      </c>
      <c r="B117" s="212" t="str">
        <f t="shared" ca="1" si="7"/>
        <v>Tilbageførte afskrivninger på årets afgang af erhvervede koncessioner, 
patenter, licenser, varemærker samt lignende rettigheder</v>
      </c>
      <c r="C117" s="49" t="s">
        <v>71</v>
      </c>
      <c r="D117" s="200" t="s">
        <v>472</v>
      </c>
      <c r="E117" s="48">
        <v>92</v>
      </c>
      <c r="F117" s="256">
        <v>0</v>
      </c>
      <c r="G117" s="294" t="str">
        <f>IF(F117=0," ",IF(F117&lt;0,"Fjern negativt fortegn/Remove the negative sign"," "))</f>
        <v xml:space="preserve"> </v>
      </c>
    </row>
    <row r="118" spans="1:28" ht="20.25" customHeight="1" x14ac:dyDescent="0.25">
      <c r="A118" s="203">
        <v>93</v>
      </c>
      <c r="B118" s="212" t="str">
        <f t="shared" ca="1" si="7"/>
        <v>Tilbageførte afskrivninger på årets afgang af software</v>
      </c>
      <c r="C118" s="42" t="s">
        <v>72</v>
      </c>
      <c r="D118" s="57" t="s">
        <v>473</v>
      </c>
      <c r="E118" s="42">
        <v>93</v>
      </c>
      <c r="F118" s="256">
        <v>0</v>
      </c>
      <c r="G118" s="294" t="str">
        <f>IF(F118=0," ",IF(F118&lt;0,"Fjern negativt fortegn/Remove the negative sign"," "))</f>
        <v xml:space="preserve"> </v>
      </c>
    </row>
    <row r="119" spans="1:28" ht="20.25" customHeight="1" thickBot="1" x14ac:dyDescent="0.3">
      <c r="A119" s="213">
        <v>94</v>
      </c>
      <c r="B119" s="214" t="str">
        <f t="shared" ca="1" si="7"/>
        <v>Tilbageførte afskrivninger på årets afgang af goodwill</v>
      </c>
      <c r="C119" s="16" t="s">
        <v>73</v>
      </c>
      <c r="D119" s="117" t="s">
        <v>474</v>
      </c>
      <c r="E119" s="16">
        <v>94</v>
      </c>
      <c r="F119" s="263">
        <v>0</v>
      </c>
      <c r="G119" s="294" t="str">
        <f>IF(F119=0," ",IF(F119&lt;0,"Fjern negativt fortegn/Remove the negative sign"," "))</f>
        <v xml:space="preserve"> </v>
      </c>
    </row>
    <row r="120" spans="1:28" s="6" customFormat="1" ht="41.25" customHeight="1" x14ac:dyDescent="0.25">
      <c r="A120" s="137">
        <v>95</v>
      </c>
      <c r="B120" s="154" t="str">
        <f t="shared" ca="1" si="7"/>
        <v>Tilbageførte afskrivninger immaterielle anlægsaktiver i alt
(pkt.91+92+93+94)</v>
      </c>
      <c r="C120" s="182" t="s">
        <v>306</v>
      </c>
      <c r="D120" s="182" t="s">
        <v>541</v>
      </c>
      <c r="E120" s="19">
        <v>95</v>
      </c>
      <c r="F120" s="259">
        <f>F116+F117+F118+F119</f>
        <v>0</v>
      </c>
      <c r="G120" s="295" t="str">
        <f>IF(AB120&gt;0,"Der er en difference mellem pkt. 91-94 og pkt. 95, tjek venligst tallene igen./There is a discrepancy between items no. 91-94 and item no. 95. Please check these items again. ",IF(AB120&lt;0,"Der er en difference mellem pkt. 91-94  og pkt. 95, tjek venligst tallene igen./There is a discrepancy between items no. 91-94 and item no. 95. Please check these items again.", " "))</f>
        <v xml:space="preserve"> </v>
      </c>
      <c r="AB120" s="7">
        <f>(F116+F117+F118+F119)-F120</f>
        <v>0</v>
      </c>
    </row>
    <row r="121" spans="1:28" ht="20.100000000000001" customHeight="1" x14ac:dyDescent="0.25">
      <c r="A121" s="138"/>
      <c r="B121" s="198" t="str">
        <f t="shared" ref="B121:B129" ca="1" si="8">OFFSET($C121,0,form_lang-1)</f>
        <v>Tilbageførte afskrivninger på grunde og bygninger</v>
      </c>
      <c r="C121" s="111" t="s">
        <v>43</v>
      </c>
      <c r="D121" s="177" t="s">
        <v>476</v>
      </c>
      <c r="E121" s="65" t="s">
        <v>53</v>
      </c>
      <c r="F121" s="260"/>
      <c r="G121" s="109"/>
    </row>
    <row r="122" spans="1:28" ht="18.75" customHeight="1" x14ac:dyDescent="0.25">
      <c r="A122" s="203">
        <v>96</v>
      </c>
      <c r="B122" s="212" t="str">
        <f t="shared" ca="1" si="8"/>
        <v>Tilbageførte afskrivninger på årets afgang af bygninger</v>
      </c>
      <c r="C122" s="16" t="s">
        <v>39</v>
      </c>
      <c r="D122" s="117" t="s">
        <v>477</v>
      </c>
      <c r="E122" s="16">
        <v>96</v>
      </c>
      <c r="F122" s="262">
        <v>0</v>
      </c>
      <c r="G122" s="294" t="str">
        <f>IF(F122=0," ",IF(F122&lt;0,"Fjern negativt fortegn/Remove the negative sign"," "))</f>
        <v xml:space="preserve"> </v>
      </c>
    </row>
    <row r="123" spans="1:28" ht="18.75" customHeight="1" x14ac:dyDescent="0.25">
      <c r="A123" s="203">
        <v>97</v>
      </c>
      <c r="B123" s="212" t="str">
        <f t="shared" ca="1" si="8"/>
        <v>Tilbageførte afskrivninger på årets afgang af ubebyggede grunde</v>
      </c>
      <c r="C123" s="42" t="s">
        <v>74</v>
      </c>
      <c r="D123" s="57" t="s">
        <v>478</v>
      </c>
      <c r="E123" s="42">
        <v>97</v>
      </c>
      <c r="F123" s="256">
        <v>0</v>
      </c>
      <c r="G123" s="294" t="str">
        <f>IF(F123=0," ",IF(F123&lt;0,"Fjern negativt fortegn/Remove the negative sign"," "))</f>
        <v xml:space="preserve"> </v>
      </c>
    </row>
    <row r="124" spans="1:28" ht="18.75" customHeight="1" thickBot="1" x14ac:dyDescent="0.3">
      <c r="A124" s="213">
        <v>98</v>
      </c>
      <c r="B124" s="214" t="str">
        <f t="shared" ca="1" si="8"/>
        <v>Tilbageførte afskrivninger på årets afgang af veje, havne, pladser o.l.</v>
      </c>
      <c r="C124" s="16" t="s">
        <v>75</v>
      </c>
      <c r="D124" s="117" t="s">
        <v>479</v>
      </c>
      <c r="E124" s="16">
        <v>98</v>
      </c>
      <c r="F124" s="263">
        <v>0</v>
      </c>
      <c r="G124" s="294" t="str">
        <f>IF(F124=0," ",IF(F124&lt;0,"Fjern negativt fortegn/Remove the negative sign"," "))</f>
        <v xml:space="preserve"> </v>
      </c>
    </row>
    <row r="125" spans="1:28" s="6" customFormat="1" ht="42" customHeight="1" x14ac:dyDescent="0.25">
      <c r="A125" s="137">
        <v>99</v>
      </c>
      <c r="B125" s="154" t="str">
        <f t="shared" ca="1" si="8"/>
        <v>Tilbageførte afskrivninger på grunde og bygninger i alt
(pkt.96+97+98)</v>
      </c>
      <c r="C125" s="102" t="s">
        <v>307</v>
      </c>
      <c r="D125" s="182" t="s">
        <v>542</v>
      </c>
      <c r="E125" s="19">
        <v>99</v>
      </c>
      <c r="F125" s="259">
        <f>F122+F123+F124</f>
        <v>0</v>
      </c>
      <c r="G125" s="295" t="str">
        <f>IF(AB125&gt;0,"Der er en difference mellem pkt. 96-98 og pkt. 99, tjek venligst tallene igen./There is a discrepancy between items no. 96-98 and item no. 99. Please check these items again. ",IF(AB125&lt;0,"Der er en difference mellem pkt. 96-98 og pkt. 99, tjek venligst tallene igen./There is a discrepancy between items no.  96-98 and item no. 99. Please check these items again.", " "))</f>
        <v xml:space="preserve"> </v>
      </c>
      <c r="AB125" s="7">
        <f>(F122+F123+F124)-F125</f>
        <v>0</v>
      </c>
    </row>
    <row r="126" spans="1:28" ht="20.100000000000001" customHeight="1" x14ac:dyDescent="0.25">
      <c r="A126" s="138"/>
      <c r="B126" s="198" t="str">
        <f t="shared" ca="1" si="8"/>
        <v>Tilbageførte afskrivninger på driftsmidler</v>
      </c>
      <c r="C126" s="111" t="s">
        <v>41</v>
      </c>
      <c r="D126" s="177" t="s">
        <v>481</v>
      </c>
      <c r="E126" s="65" t="s">
        <v>53</v>
      </c>
      <c r="F126" s="260"/>
      <c r="G126" s="109"/>
    </row>
    <row r="127" spans="1:28" ht="19.5" customHeight="1" x14ac:dyDescent="0.25">
      <c r="A127" s="203">
        <v>100</v>
      </c>
      <c r="B127" s="212" t="str">
        <f t="shared" ca="1" si="8"/>
        <v>Tilbageførte afskrivninger på årets afgang af produktionsanlæg og maskiner</v>
      </c>
      <c r="C127" s="39" t="s">
        <v>22</v>
      </c>
      <c r="D127" s="80" t="s">
        <v>482</v>
      </c>
      <c r="E127" s="39">
        <v>100</v>
      </c>
      <c r="F127" s="262">
        <v>0</v>
      </c>
      <c r="G127" s="294" t="str">
        <f>IF(F127=0," ",IF(F127&lt;0,"Fjern negativt fortegn/Remove the negative sign"," "))</f>
        <v xml:space="preserve"> </v>
      </c>
    </row>
    <row r="128" spans="1:28" customFormat="1" ht="30.75" thickBot="1" x14ac:dyDescent="0.3">
      <c r="A128" s="213">
        <v>101</v>
      </c>
      <c r="B128" s="214" t="str">
        <f t="shared" ca="1" si="8"/>
        <v>Tilbageførte afskrivninger på årets afgang af andre anlæg, 
driftsmateriel og inventar, inkl. tilbageførte afskrivninger på årets afgang af inventar i lejede lokaler</v>
      </c>
      <c r="C128" s="201" t="s">
        <v>81</v>
      </c>
      <c r="D128" s="201" t="s">
        <v>483</v>
      </c>
      <c r="E128" s="117">
        <v>101</v>
      </c>
      <c r="F128" s="263">
        <v>0</v>
      </c>
      <c r="G128" s="294" t="str">
        <f>IF(F128=0," ",IF(F128&lt;0,"Fjern negativt fortegn/Remove the negative sign"," "))</f>
        <v xml:space="preserve"> </v>
      </c>
    </row>
    <row r="129" spans="1:28" s="6" customFormat="1" ht="33" customHeight="1" x14ac:dyDescent="0.25">
      <c r="A129" s="137">
        <v>102</v>
      </c>
      <c r="B129" s="154" t="str">
        <f t="shared" ca="1" si="8"/>
        <v>Tilbageførte afskrivninger på driftsmidler i alt
(pkt. 100+101)</v>
      </c>
      <c r="C129" s="182" t="s">
        <v>308</v>
      </c>
      <c r="D129" s="182" t="s">
        <v>543</v>
      </c>
      <c r="E129" s="19">
        <v>102</v>
      </c>
      <c r="F129" s="259">
        <f>F127+F128</f>
        <v>0</v>
      </c>
      <c r="G129" s="295" t="str">
        <f>IF(AB129&gt;0,"Der er en difference mellem pkt. 100+101 og pkt. 102, tjek venligst tallene igen./There is a discrepancy between items no. 100+101 and item no. 102. Please check these items again. ",IF(AB129&lt;0,"Der er en difference mellem pkt. 100+101 og pkt. 102, tjek venligst tallene igen./There is a discrepancy between items no. 100+101 and item no. 102. Please check these items again.", " "))</f>
        <v xml:space="preserve"> </v>
      </c>
      <c r="AB129" s="7">
        <f>(F127+F128)-F129</f>
        <v>0</v>
      </c>
    </row>
    <row r="130" spans="1:28" s="12" customFormat="1" ht="6" customHeight="1" thickBot="1" x14ac:dyDescent="0.3">
      <c r="A130" s="215"/>
      <c r="B130" s="223"/>
      <c r="C130" s="115"/>
      <c r="D130" s="178"/>
      <c r="E130" s="65" t="s">
        <v>53</v>
      </c>
      <c r="F130" s="264"/>
      <c r="G130" s="296"/>
    </row>
    <row r="131" spans="1:28" s="7" customFormat="1" ht="31.5" customHeight="1" thickBot="1" x14ac:dyDescent="0.3">
      <c r="A131" s="221">
        <v>103</v>
      </c>
      <c r="B131" s="222" t="str">
        <f ca="1">OFFSET($C131,0,form_lang-1)</f>
        <v>Afgang til bogført værdi i alt 
(pkt. 83+87+90-95-99-102)</v>
      </c>
      <c r="C131" s="119" t="s">
        <v>84</v>
      </c>
      <c r="D131" s="179" t="s">
        <v>578</v>
      </c>
      <c r="E131" s="120">
        <v>103</v>
      </c>
      <c r="F131" s="265">
        <f>(F105+F110+F114)-(F120+F125+F129)</f>
        <v>0</v>
      </c>
      <c r="G131" s="295" t="str">
        <f>IF(AB131&lt;0,"De tilbageførte afskrivninger (pkt. 95+99+102) må ikke være højere end afgangen på pkt. 83+87+90. Tjek venligst tallene igen./The reversals (items no.  95+99+102) cannot be higher than the disposals (items no. 83+87+90). Please check these items again. ",IF(AB131&lt;0,"De tilbageførte afskrivninger (pkt. 95+99+102) må ikke være højere end afgangen på pkt. 83+87+90. Tjek venligst tallene igen./The reversals (items no.  95+99+102) cannot be higher than the disposals (items no. 83+87+90). Please check these items again.", " "))</f>
        <v xml:space="preserve"> </v>
      </c>
      <c r="AB131" s="7">
        <f>(F105+F110+F114)-(F120+F125+F129)</f>
        <v>0</v>
      </c>
    </row>
    <row r="132" spans="1:28" s="7" customFormat="1" ht="3.95" customHeight="1" thickTop="1" x14ac:dyDescent="0.25">
      <c r="A132" s="17"/>
      <c r="B132" s="17"/>
      <c r="C132" s="17"/>
      <c r="D132" s="169"/>
      <c r="E132" s="68" t="s">
        <v>53</v>
      </c>
      <c r="F132" s="17"/>
    </row>
    <row r="133" spans="1:28" ht="6.75" customHeight="1" thickBot="1" x14ac:dyDescent="0.3">
      <c r="A133" s="15"/>
      <c r="B133" s="15"/>
      <c r="C133" s="15"/>
      <c r="D133" s="79"/>
      <c r="E133" s="63" t="s">
        <v>53</v>
      </c>
    </row>
    <row r="134" spans="1:28" ht="21.75" thickBot="1" x14ac:dyDescent="0.4">
      <c r="A134" s="84" t="str">
        <f ca="1">OFFSET($C134,0,form_lang-1)</f>
        <v>Supplerende spørgsmål</v>
      </c>
      <c r="B134" s="85"/>
      <c r="C134" s="28" t="s">
        <v>10</v>
      </c>
      <c r="D134" s="192" t="s">
        <v>544</v>
      </c>
      <c r="E134" s="72" t="s">
        <v>53</v>
      </c>
      <c r="F134" s="8"/>
    </row>
    <row r="135" spans="1:28" ht="8.1" customHeight="1" x14ac:dyDescent="0.25">
      <c r="A135" s="86"/>
      <c r="B135" s="87"/>
      <c r="C135" s="3"/>
      <c r="D135" s="193"/>
      <c r="E135" s="73" t="s">
        <v>53</v>
      </c>
      <c r="F135" s="13"/>
    </row>
    <row r="136" spans="1:28" ht="20.100000000000001" customHeight="1" x14ac:dyDescent="0.25">
      <c r="A136" s="88" t="str">
        <f ca="1">OFFSET($C136,0,form_lang-1)</f>
        <v>Kontaktperson i Deres virksomhed</v>
      </c>
      <c r="B136" s="89"/>
      <c r="C136" s="54" t="s">
        <v>11</v>
      </c>
      <c r="D136" s="194" t="s">
        <v>548</v>
      </c>
      <c r="E136" s="74" t="s">
        <v>53</v>
      </c>
      <c r="F136" s="13"/>
    </row>
    <row r="137" spans="1:28" x14ac:dyDescent="0.25">
      <c r="A137" s="83"/>
      <c r="B137" s="87" t="str">
        <f ca="1">OFFSET($C137,0,form_lang-1)</f>
        <v>Navn:</v>
      </c>
      <c r="C137" s="2" t="s">
        <v>12</v>
      </c>
      <c r="D137" s="180" t="s">
        <v>545</v>
      </c>
      <c r="E137" s="71" t="s">
        <v>53</v>
      </c>
    </row>
    <row r="138" spans="1:28" x14ac:dyDescent="0.25">
      <c r="A138" s="86"/>
      <c r="B138" s="90" t="s">
        <v>283</v>
      </c>
      <c r="C138" s="43"/>
      <c r="D138" s="195"/>
      <c r="E138" s="75" t="s">
        <v>53</v>
      </c>
    </row>
    <row r="139" spans="1:28" ht="8.1" customHeight="1" x14ac:dyDescent="0.25">
      <c r="A139" s="91"/>
      <c r="B139" s="92"/>
      <c r="E139" s="76" t="s">
        <v>53</v>
      </c>
    </row>
    <row r="140" spans="1:28" x14ac:dyDescent="0.25">
      <c r="A140" s="83"/>
      <c r="B140" s="87" t="str">
        <f ca="1">OFFSET($C140,0,form_lang-1)</f>
        <v>Telefonnummer:</v>
      </c>
      <c r="C140" s="3" t="s">
        <v>26</v>
      </c>
      <c r="D140" s="193" t="s">
        <v>546</v>
      </c>
      <c r="E140" s="71" t="s">
        <v>53</v>
      </c>
    </row>
    <row r="141" spans="1:28" x14ac:dyDescent="0.25">
      <c r="A141" s="86"/>
      <c r="B141" s="110">
        <v>11223344</v>
      </c>
      <c r="C141" s="43"/>
      <c r="D141" s="195"/>
      <c r="E141" s="75" t="s">
        <v>53</v>
      </c>
    </row>
    <row r="142" spans="1:28" ht="8.1" customHeight="1" x14ac:dyDescent="0.25">
      <c r="A142" s="91"/>
      <c r="B142" s="92"/>
      <c r="E142" s="77" t="s">
        <v>53</v>
      </c>
    </row>
    <row r="143" spans="1:28" x14ac:dyDescent="0.25">
      <c r="A143" s="83"/>
      <c r="B143" s="87" t="str">
        <f ca="1">OFFSET($C143,0,form_lang-1)</f>
        <v>E-post:</v>
      </c>
      <c r="C143" s="2" t="s">
        <v>27</v>
      </c>
      <c r="D143" s="180" t="s">
        <v>547</v>
      </c>
      <c r="E143" s="71" t="s">
        <v>53</v>
      </c>
    </row>
    <row r="144" spans="1:28" x14ac:dyDescent="0.25">
      <c r="A144" s="86"/>
      <c r="B144" s="110" t="s">
        <v>295</v>
      </c>
      <c r="C144" s="43"/>
      <c r="D144" s="195"/>
      <c r="E144" s="75" t="s">
        <v>53</v>
      </c>
    </row>
    <row r="145" spans="1:6" ht="8.1" customHeight="1" thickBot="1" x14ac:dyDescent="0.3">
      <c r="A145" s="93"/>
      <c r="B145" s="94"/>
      <c r="C145" s="5"/>
      <c r="D145" s="196"/>
      <c r="E145" s="36" t="s">
        <v>53</v>
      </c>
    </row>
    <row r="146" spans="1:6" ht="8.1" customHeight="1" x14ac:dyDescent="0.25">
      <c r="B146" s="4"/>
    </row>
    <row r="147" spans="1:6" ht="6.75" customHeight="1" thickBot="1" x14ac:dyDescent="0.3">
      <c r="A147" s="15"/>
      <c r="B147" s="15"/>
      <c r="C147" s="15"/>
      <c r="D147" s="79"/>
      <c r="E147" s="63" t="s">
        <v>53</v>
      </c>
    </row>
    <row r="148" spans="1:6" ht="21.75" thickBot="1" x14ac:dyDescent="0.4">
      <c r="A148" s="84" t="str">
        <f ca="1">OFFSET($C148,0,form_lang-1)</f>
        <v xml:space="preserve">Danmarks Statistik </v>
      </c>
      <c r="B148" s="187"/>
      <c r="C148" s="28" t="s">
        <v>93</v>
      </c>
      <c r="D148" s="192" t="s">
        <v>486</v>
      </c>
      <c r="E148" s="72" t="s">
        <v>53</v>
      </c>
      <c r="F148" s="8"/>
    </row>
    <row r="149" spans="1:6" ht="8.1" customHeight="1" thickBot="1" x14ac:dyDescent="0.3">
      <c r="A149" s="99"/>
      <c r="B149" s="98"/>
      <c r="C149" s="3"/>
      <c r="D149" s="193"/>
      <c r="E149" s="73" t="s">
        <v>53</v>
      </c>
      <c r="F149" s="13"/>
    </row>
    <row r="150" spans="1:6" ht="15.75" thickBot="1" x14ac:dyDescent="0.3">
      <c r="A150" s="97"/>
      <c r="B150" s="96" t="str">
        <f ca="1">OFFSET($C150,0,form_lang-1)</f>
        <v>Dato for godkendelse af årsrapporten: ÅÅÅÅ-MM-DD</v>
      </c>
      <c r="C150" s="39" t="s">
        <v>284</v>
      </c>
      <c r="D150" s="80" t="s">
        <v>487</v>
      </c>
      <c r="E150" s="63" t="s">
        <v>53</v>
      </c>
      <c r="F150" s="95" t="s">
        <v>367</v>
      </c>
    </row>
    <row r="151" spans="1:6" ht="8.1" customHeight="1" x14ac:dyDescent="0.25">
      <c r="A151" s="100"/>
      <c r="B151" s="3"/>
      <c r="C151" s="16"/>
      <c r="D151" s="117"/>
      <c r="E151" s="73" t="s">
        <v>53</v>
      </c>
      <c r="F151" s="13"/>
    </row>
  </sheetData>
  <conditionalFormatting sqref="F16">
    <cfRule type="cellIs" dxfId="142" priority="196" operator="lessThan">
      <formula>0</formula>
    </cfRule>
  </conditionalFormatting>
  <conditionalFormatting sqref="F34">
    <cfRule type="containsText" dxfId="141" priority="166" operator="containsText" text=",">
      <formula>NOT(ISERROR(SEARCH(",",F34)))</formula>
    </cfRule>
  </conditionalFormatting>
  <conditionalFormatting sqref="F16">
    <cfRule type="containsText" dxfId="140" priority="165" operator="containsText" text=",">
      <formula>NOT(ISERROR(SEARCH(",",F16)))</formula>
    </cfRule>
  </conditionalFormatting>
  <conditionalFormatting sqref="F26">
    <cfRule type="containsText" dxfId="139" priority="132" operator="containsText" text=",">
      <formula>NOT(ISERROR(SEARCH(",",F26)))</formula>
    </cfRule>
  </conditionalFormatting>
  <conditionalFormatting sqref="F22">
    <cfRule type="containsText" dxfId="138" priority="138" operator="containsText" text=",">
      <formula>NOT(ISERROR(SEARCH(",",F22)))</formula>
    </cfRule>
  </conditionalFormatting>
  <conditionalFormatting sqref="F57">
    <cfRule type="containsText" dxfId="137" priority="153" operator="containsText" text=",">
      <formula>NOT(ISERROR(SEARCH(",",F57)))</formula>
    </cfRule>
  </conditionalFormatting>
  <conditionalFormatting sqref="F19 F25">
    <cfRule type="containsText" dxfId="136" priority="148" operator="containsText" text=",">
      <formula>NOT(ISERROR(SEARCH(",",F19)))</formula>
    </cfRule>
  </conditionalFormatting>
  <conditionalFormatting sqref="F17">
    <cfRule type="cellIs" dxfId="135" priority="147" operator="lessThan">
      <formula>0</formula>
    </cfRule>
  </conditionalFormatting>
  <conditionalFormatting sqref="F17">
    <cfRule type="containsText" dxfId="134" priority="146" operator="containsText" text=",">
      <formula>NOT(ISERROR(SEARCH(",",F17)))</formula>
    </cfRule>
  </conditionalFormatting>
  <conditionalFormatting sqref="F18">
    <cfRule type="cellIs" dxfId="133" priority="145" operator="lessThan">
      <formula>0</formula>
    </cfRule>
  </conditionalFormatting>
  <conditionalFormatting sqref="F18">
    <cfRule type="containsText" dxfId="132" priority="144" operator="containsText" text=",">
      <formula>NOT(ISERROR(SEARCH(",",F18)))</formula>
    </cfRule>
  </conditionalFormatting>
  <conditionalFormatting sqref="F20">
    <cfRule type="cellIs" dxfId="131" priority="143" operator="lessThan">
      <formula>0</formula>
    </cfRule>
  </conditionalFormatting>
  <conditionalFormatting sqref="F20">
    <cfRule type="containsText" dxfId="130" priority="142" operator="containsText" text=",">
      <formula>NOT(ISERROR(SEARCH(",",F20)))</formula>
    </cfRule>
  </conditionalFormatting>
  <conditionalFormatting sqref="F21">
    <cfRule type="cellIs" dxfId="129" priority="141" operator="lessThan">
      <formula>0</formula>
    </cfRule>
  </conditionalFormatting>
  <conditionalFormatting sqref="F21">
    <cfRule type="containsText" dxfId="128" priority="140" operator="containsText" text=",">
      <formula>NOT(ISERROR(SEARCH(",",F21)))</formula>
    </cfRule>
  </conditionalFormatting>
  <conditionalFormatting sqref="F22">
    <cfRule type="cellIs" dxfId="127" priority="139" operator="lessThan">
      <formula>0</formula>
    </cfRule>
  </conditionalFormatting>
  <conditionalFormatting sqref="F23">
    <cfRule type="cellIs" dxfId="126" priority="137" operator="lessThan">
      <formula>0</formula>
    </cfRule>
  </conditionalFormatting>
  <conditionalFormatting sqref="F23">
    <cfRule type="containsText" dxfId="125" priority="136" operator="containsText" text=",">
      <formula>NOT(ISERROR(SEARCH(",",F23)))</formula>
    </cfRule>
  </conditionalFormatting>
  <conditionalFormatting sqref="F24">
    <cfRule type="cellIs" dxfId="124" priority="135" operator="lessThan">
      <formula>0</formula>
    </cfRule>
  </conditionalFormatting>
  <conditionalFormatting sqref="F24">
    <cfRule type="containsText" dxfId="123" priority="134" operator="containsText" text=",">
      <formula>NOT(ISERROR(SEARCH(",",F24)))</formula>
    </cfRule>
  </conditionalFormatting>
  <conditionalFormatting sqref="F26">
    <cfRule type="cellIs" dxfId="122" priority="133" operator="lessThan">
      <formula>0</formula>
    </cfRule>
  </conditionalFormatting>
  <conditionalFormatting sqref="F27">
    <cfRule type="cellIs" dxfId="121" priority="131" operator="lessThan">
      <formula>0</formula>
    </cfRule>
  </conditionalFormatting>
  <conditionalFormatting sqref="F27">
    <cfRule type="containsText" dxfId="120" priority="130" operator="containsText" text=",">
      <formula>NOT(ISERROR(SEARCH(",",F27)))</formula>
    </cfRule>
  </conditionalFormatting>
  <conditionalFormatting sqref="F28">
    <cfRule type="cellIs" dxfId="119" priority="129" operator="lessThan">
      <formula>0</formula>
    </cfRule>
  </conditionalFormatting>
  <conditionalFormatting sqref="F28">
    <cfRule type="containsText" dxfId="118" priority="128" operator="containsText" text=",">
      <formula>NOT(ISERROR(SEARCH(",",F28)))</formula>
    </cfRule>
  </conditionalFormatting>
  <conditionalFormatting sqref="F29">
    <cfRule type="cellIs" dxfId="117" priority="127" operator="lessThan">
      <formula>0</formula>
    </cfRule>
  </conditionalFormatting>
  <conditionalFormatting sqref="F29">
    <cfRule type="containsText" dxfId="116" priority="126" operator="containsText" text=",">
      <formula>NOT(ISERROR(SEARCH(",",F29)))</formula>
    </cfRule>
  </conditionalFormatting>
  <conditionalFormatting sqref="F30">
    <cfRule type="cellIs" dxfId="115" priority="125" operator="lessThan">
      <formula>0</formula>
    </cfRule>
  </conditionalFormatting>
  <conditionalFormatting sqref="F30">
    <cfRule type="containsText" dxfId="114" priority="124" operator="containsText" text=",">
      <formula>NOT(ISERROR(SEARCH(",",F30)))</formula>
    </cfRule>
  </conditionalFormatting>
  <conditionalFormatting sqref="F31">
    <cfRule type="cellIs" dxfId="113" priority="123" operator="lessThan">
      <formula>0</formula>
    </cfRule>
  </conditionalFormatting>
  <conditionalFormatting sqref="F31">
    <cfRule type="containsText" dxfId="112" priority="122" operator="containsText" text=",">
      <formula>NOT(ISERROR(SEARCH(",",F31)))</formula>
    </cfRule>
  </conditionalFormatting>
  <conditionalFormatting sqref="F32">
    <cfRule type="cellIs" dxfId="111" priority="121" operator="lessThan">
      <formula>0</formula>
    </cfRule>
  </conditionalFormatting>
  <conditionalFormatting sqref="F32">
    <cfRule type="containsText" dxfId="110" priority="120" operator="containsText" text=",">
      <formula>NOT(ISERROR(SEARCH(",",F32)))</formula>
    </cfRule>
  </conditionalFormatting>
  <conditionalFormatting sqref="F33">
    <cfRule type="cellIs" dxfId="109" priority="119" operator="lessThan">
      <formula>0</formula>
    </cfRule>
  </conditionalFormatting>
  <conditionalFormatting sqref="F33">
    <cfRule type="containsText" dxfId="108" priority="118" operator="containsText" text=",">
      <formula>NOT(ISERROR(SEARCH(",",F33)))</formula>
    </cfRule>
  </conditionalFormatting>
  <conditionalFormatting sqref="F36">
    <cfRule type="cellIs" dxfId="107" priority="117" operator="lessThan">
      <formula>0</formula>
    </cfRule>
  </conditionalFormatting>
  <conditionalFormatting sqref="F36">
    <cfRule type="containsText" dxfId="106" priority="116" operator="containsText" text=",">
      <formula>NOT(ISERROR(SEARCH(",",F36)))</formula>
    </cfRule>
  </conditionalFormatting>
  <conditionalFormatting sqref="F37">
    <cfRule type="cellIs" dxfId="105" priority="115" operator="lessThan">
      <formula>0</formula>
    </cfRule>
  </conditionalFormatting>
  <conditionalFormatting sqref="F37">
    <cfRule type="containsText" dxfId="104" priority="114" operator="containsText" text=",">
      <formula>NOT(ISERROR(SEARCH(",",F37)))</formula>
    </cfRule>
  </conditionalFormatting>
  <conditionalFormatting sqref="F38">
    <cfRule type="cellIs" dxfId="103" priority="113" operator="lessThan">
      <formula>0</formula>
    </cfRule>
  </conditionalFormatting>
  <conditionalFormatting sqref="F38">
    <cfRule type="containsText" dxfId="102" priority="112" operator="containsText" text=",">
      <formula>NOT(ISERROR(SEARCH(",",F38)))</formula>
    </cfRule>
  </conditionalFormatting>
  <conditionalFormatting sqref="F39">
    <cfRule type="cellIs" dxfId="101" priority="111" operator="lessThan">
      <formula>0</formula>
    </cfRule>
  </conditionalFormatting>
  <conditionalFormatting sqref="F39">
    <cfRule type="containsText" dxfId="100" priority="110" operator="containsText" text=",">
      <formula>NOT(ISERROR(SEARCH(",",F39)))</formula>
    </cfRule>
  </conditionalFormatting>
  <conditionalFormatting sqref="F77">
    <cfRule type="containsText" dxfId="99" priority="90" operator="containsText" text=",">
      <formula>NOT(ISERROR(SEARCH(",",F77)))</formula>
    </cfRule>
  </conditionalFormatting>
  <conditionalFormatting sqref="F78">
    <cfRule type="containsText" dxfId="98" priority="88" operator="containsText" text=",">
      <formula>NOT(ISERROR(SEARCH(",",F78)))</formula>
    </cfRule>
  </conditionalFormatting>
  <conditionalFormatting sqref="F79">
    <cfRule type="containsText" dxfId="97" priority="86" operator="containsText" text=",">
      <formula>NOT(ISERROR(SEARCH(",",F79)))</formula>
    </cfRule>
  </conditionalFormatting>
  <conditionalFormatting sqref="F40">
    <cfRule type="containsText" dxfId="96" priority="105" operator="containsText" text=",">
      <formula>NOT(ISERROR(SEARCH(",",F40)))</formula>
    </cfRule>
  </conditionalFormatting>
  <conditionalFormatting sqref="F42">
    <cfRule type="containsText" dxfId="95" priority="104" operator="containsText" text=",">
      <formula>NOT(ISERROR(SEARCH(",",F42)))</formula>
    </cfRule>
  </conditionalFormatting>
  <conditionalFormatting sqref="F44">
    <cfRule type="containsText" dxfId="94" priority="103" operator="containsText" text=",">
      <formula>NOT(ISERROR(SEARCH(",",F44)))</formula>
    </cfRule>
  </conditionalFormatting>
  <conditionalFormatting sqref="F47">
    <cfRule type="containsText" dxfId="93" priority="102" operator="containsText" text=",">
      <formula>NOT(ISERROR(SEARCH(",",F47)))</formula>
    </cfRule>
  </conditionalFormatting>
  <conditionalFormatting sqref="F48">
    <cfRule type="cellIs" dxfId="92" priority="101" operator="lessThan">
      <formula>0</formula>
    </cfRule>
  </conditionalFormatting>
  <conditionalFormatting sqref="F48">
    <cfRule type="containsText" dxfId="91" priority="100" operator="containsText" text=",">
      <formula>NOT(ISERROR(SEARCH(",",F48)))</formula>
    </cfRule>
  </conditionalFormatting>
  <conditionalFormatting sqref="F59">
    <cfRule type="cellIs" dxfId="90" priority="99" operator="lessThan">
      <formula>0</formula>
    </cfRule>
  </conditionalFormatting>
  <conditionalFormatting sqref="F59">
    <cfRule type="containsText" dxfId="89" priority="98" operator="containsText" text=",">
      <formula>NOT(ISERROR(SEARCH(",",F59)))</formula>
    </cfRule>
  </conditionalFormatting>
  <conditionalFormatting sqref="F74">
    <cfRule type="cellIs" dxfId="88" priority="97" operator="lessThan">
      <formula>0</formula>
    </cfRule>
  </conditionalFormatting>
  <conditionalFormatting sqref="F74">
    <cfRule type="containsText" dxfId="87" priority="96" operator="containsText" text=",">
      <formula>NOT(ISERROR(SEARCH(",",F74)))</formula>
    </cfRule>
  </conditionalFormatting>
  <conditionalFormatting sqref="F75">
    <cfRule type="cellIs" dxfId="86" priority="95" operator="lessThan">
      <formula>0</formula>
    </cfRule>
  </conditionalFormatting>
  <conditionalFormatting sqref="F75">
    <cfRule type="containsText" dxfId="85" priority="94" operator="containsText" text=",">
      <formula>NOT(ISERROR(SEARCH(",",F75)))</formula>
    </cfRule>
  </conditionalFormatting>
  <conditionalFormatting sqref="F76">
    <cfRule type="cellIs" dxfId="84" priority="93" operator="lessThan">
      <formula>0</formula>
    </cfRule>
  </conditionalFormatting>
  <conditionalFormatting sqref="F76">
    <cfRule type="containsText" dxfId="83" priority="92" operator="containsText" text=",">
      <formula>NOT(ISERROR(SEARCH(",",F76)))</formula>
    </cfRule>
  </conditionalFormatting>
  <conditionalFormatting sqref="F77">
    <cfRule type="cellIs" dxfId="82" priority="91" operator="lessThan">
      <formula>0</formula>
    </cfRule>
  </conditionalFormatting>
  <conditionalFormatting sqref="F78">
    <cfRule type="cellIs" dxfId="81" priority="89" operator="lessThan">
      <formula>0</formula>
    </cfRule>
  </conditionalFormatting>
  <conditionalFormatting sqref="F79">
    <cfRule type="cellIs" dxfId="80" priority="87" operator="lessThan">
      <formula>0</formula>
    </cfRule>
  </conditionalFormatting>
  <conditionalFormatting sqref="F86">
    <cfRule type="containsText" dxfId="79" priority="84" operator="containsText" text=",">
      <formula>NOT(ISERROR(SEARCH(",",F86)))</formula>
    </cfRule>
  </conditionalFormatting>
  <conditionalFormatting sqref="F86">
    <cfRule type="cellIs" dxfId="78" priority="85" operator="lessThan">
      <formula>0</formula>
    </cfRule>
  </conditionalFormatting>
  <conditionalFormatting sqref="F90">
    <cfRule type="containsText" dxfId="77" priority="82" operator="containsText" text=",">
      <formula>NOT(ISERROR(SEARCH(",",F90)))</formula>
    </cfRule>
  </conditionalFormatting>
  <conditionalFormatting sqref="F90">
    <cfRule type="cellIs" dxfId="76" priority="83" operator="lessThan">
      <formula>0</formula>
    </cfRule>
  </conditionalFormatting>
  <conditionalFormatting sqref="F94">
    <cfRule type="containsText" dxfId="75" priority="80" operator="containsText" text=",">
      <formula>NOT(ISERROR(SEARCH(",",F94)))</formula>
    </cfRule>
  </conditionalFormatting>
  <conditionalFormatting sqref="F94">
    <cfRule type="cellIs" dxfId="74" priority="81" operator="lessThan">
      <formula>0</formula>
    </cfRule>
  </conditionalFormatting>
  <conditionalFormatting sqref="F105">
    <cfRule type="containsText" dxfId="73" priority="78" operator="containsText" text=",">
      <formula>NOT(ISERROR(SEARCH(",",F105)))</formula>
    </cfRule>
  </conditionalFormatting>
  <conditionalFormatting sqref="F105">
    <cfRule type="cellIs" dxfId="72" priority="79" operator="lessThan">
      <formula>0</formula>
    </cfRule>
  </conditionalFormatting>
  <conditionalFormatting sqref="F110">
    <cfRule type="containsText" dxfId="71" priority="76" operator="containsText" text=",">
      <formula>NOT(ISERROR(SEARCH(",",F110)))</formula>
    </cfRule>
  </conditionalFormatting>
  <conditionalFormatting sqref="F110">
    <cfRule type="cellIs" dxfId="70" priority="77" operator="lessThan">
      <formula>0</formula>
    </cfRule>
  </conditionalFormatting>
  <conditionalFormatting sqref="F114">
    <cfRule type="containsText" dxfId="69" priority="74" operator="containsText" text=",">
      <formula>NOT(ISERROR(SEARCH(",",F114)))</formula>
    </cfRule>
  </conditionalFormatting>
  <conditionalFormatting sqref="F114">
    <cfRule type="cellIs" dxfId="68" priority="75" operator="lessThan">
      <formula>0</formula>
    </cfRule>
  </conditionalFormatting>
  <conditionalFormatting sqref="F120">
    <cfRule type="containsText" dxfId="67" priority="72" operator="containsText" text=",">
      <formula>NOT(ISERROR(SEARCH(",",F120)))</formula>
    </cfRule>
  </conditionalFormatting>
  <conditionalFormatting sqref="F120">
    <cfRule type="cellIs" dxfId="66" priority="73" operator="lessThan">
      <formula>0</formula>
    </cfRule>
  </conditionalFormatting>
  <conditionalFormatting sqref="F125">
    <cfRule type="containsText" dxfId="65" priority="70" operator="containsText" text=",">
      <formula>NOT(ISERROR(SEARCH(",",F125)))</formula>
    </cfRule>
  </conditionalFormatting>
  <conditionalFormatting sqref="F125">
    <cfRule type="cellIs" dxfId="64" priority="71" operator="lessThan">
      <formula>0</formula>
    </cfRule>
  </conditionalFormatting>
  <conditionalFormatting sqref="F129:F130">
    <cfRule type="containsText" dxfId="63" priority="68" operator="containsText" text=",">
      <formula>NOT(ISERROR(SEARCH(",",F129)))</formula>
    </cfRule>
  </conditionalFormatting>
  <conditionalFormatting sqref="F129:F130">
    <cfRule type="cellIs" dxfId="62" priority="69" operator="lessThan">
      <formula>0</formula>
    </cfRule>
  </conditionalFormatting>
  <conditionalFormatting sqref="F131">
    <cfRule type="containsText" dxfId="61" priority="66" operator="containsText" text=",">
      <formula>NOT(ISERROR(SEARCH(",",F131)))</formula>
    </cfRule>
  </conditionalFormatting>
  <conditionalFormatting sqref="F131">
    <cfRule type="cellIs" dxfId="60" priority="67" operator="lessThan">
      <formula>0</formula>
    </cfRule>
  </conditionalFormatting>
  <conditionalFormatting sqref="F81">
    <cfRule type="containsText" dxfId="59" priority="64" operator="containsText" text=",">
      <formula>NOT(ISERROR(SEARCH(",",F81)))</formula>
    </cfRule>
  </conditionalFormatting>
  <conditionalFormatting sqref="F81">
    <cfRule type="cellIs" dxfId="58" priority="65" operator="lessThan">
      <formula>0</formula>
    </cfRule>
  </conditionalFormatting>
  <conditionalFormatting sqref="F82">
    <cfRule type="containsText" dxfId="57" priority="62" operator="containsText" text=",">
      <formula>NOT(ISERROR(SEARCH(",",F82)))</formula>
    </cfRule>
  </conditionalFormatting>
  <conditionalFormatting sqref="F82">
    <cfRule type="cellIs" dxfId="56" priority="63" operator="lessThan">
      <formula>0</formula>
    </cfRule>
  </conditionalFormatting>
  <conditionalFormatting sqref="F83">
    <cfRule type="containsText" dxfId="55" priority="60" operator="containsText" text=",">
      <formula>NOT(ISERROR(SEARCH(",",F83)))</formula>
    </cfRule>
  </conditionalFormatting>
  <conditionalFormatting sqref="F83">
    <cfRule type="cellIs" dxfId="54" priority="61" operator="lessThan">
      <formula>0</formula>
    </cfRule>
  </conditionalFormatting>
  <conditionalFormatting sqref="F84">
    <cfRule type="containsText" dxfId="53" priority="58" operator="containsText" text=",">
      <formula>NOT(ISERROR(SEARCH(",",F84)))</formula>
    </cfRule>
  </conditionalFormatting>
  <conditionalFormatting sqref="F84">
    <cfRule type="cellIs" dxfId="52" priority="59" operator="lessThan">
      <formula>0</formula>
    </cfRule>
  </conditionalFormatting>
  <conditionalFormatting sqref="F85">
    <cfRule type="containsText" dxfId="51" priority="56" operator="containsText" text=",">
      <formula>NOT(ISERROR(SEARCH(",",F85)))</formula>
    </cfRule>
  </conditionalFormatting>
  <conditionalFormatting sqref="F85">
    <cfRule type="cellIs" dxfId="50" priority="57" operator="lessThan">
      <formula>0</formula>
    </cfRule>
  </conditionalFormatting>
  <conditionalFormatting sqref="F88">
    <cfRule type="containsText" dxfId="49" priority="54" operator="containsText" text=",">
      <formula>NOT(ISERROR(SEARCH(",",F88)))</formula>
    </cfRule>
  </conditionalFormatting>
  <conditionalFormatting sqref="F88">
    <cfRule type="cellIs" dxfId="48" priority="55" operator="lessThan">
      <formula>0</formula>
    </cfRule>
  </conditionalFormatting>
  <conditionalFormatting sqref="F89">
    <cfRule type="containsText" dxfId="47" priority="52" operator="containsText" text=",">
      <formula>NOT(ISERROR(SEARCH(",",F89)))</formula>
    </cfRule>
  </conditionalFormatting>
  <conditionalFormatting sqref="F89">
    <cfRule type="cellIs" dxfId="46" priority="53" operator="lessThan">
      <formula>0</formula>
    </cfRule>
  </conditionalFormatting>
  <conditionalFormatting sqref="F92">
    <cfRule type="containsText" dxfId="45" priority="50" operator="containsText" text=",">
      <formula>NOT(ISERROR(SEARCH(",",F92)))</formula>
    </cfRule>
  </conditionalFormatting>
  <conditionalFormatting sqref="F92">
    <cfRule type="cellIs" dxfId="44" priority="51" operator="lessThan">
      <formula>0</formula>
    </cfRule>
  </conditionalFormatting>
  <conditionalFormatting sqref="F103">
    <cfRule type="containsText" dxfId="43" priority="48" operator="containsText" text=",">
      <formula>NOT(ISERROR(SEARCH(",",F103)))</formula>
    </cfRule>
  </conditionalFormatting>
  <conditionalFormatting sqref="F103">
    <cfRule type="cellIs" dxfId="42" priority="49" operator="lessThan">
      <formula>0</formula>
    </cfRule>
  </conditionalFormatting>
  <conditionalFormatting sqref="F104">
    <cfRule type="containsText" dxfId="41" priority="46" operator="containsText" text=",">
      <formula>NOT(ISERROR(SEARCH(",",F104)))</formula>
    </cfRule>
  </conditionalFormatting>
  <conditionalFormatting sqref="F104">
    <cfRule type="cellIs" dxfId="40" priority="47" operator="lessThan">
      <formula>0</formula>
    </cfRule>
  </conditionalFormatting>
  <conditionalFormatting sqref="F101">
    <cfRule type="containsText" dxfId="39" priority="44" operator="containsText" text=",">
      <formula>NOT(ISERROR(SEARCH(",",F101)))</formula>
    </cfRule>
  </conditionalFormatting>
  <conditionalFormatting sqref="F101">
    <cfRule type="cellIs" dxfId="38" priority="45" operator="lessThan">
      <formula>0</formula>
    </cfRule>
  </conditionalFormatting>
  <conditionalFormatting sqref="F102">
    <cfRule type="containsText" dxfId="37" priority="42" operator="containsText" text=",">
      <formula>NOT(ISERROR(SEARCH(",",F102)))</formula>
    </cfRule>
  </conditionalFormatting>
  <conditionalFormatting sqref="F102">
    <cfRule type="cellIs" dxfId="36" priority="43" operator="lessThan">
      <formula>0</formula>
    </cfRule>
  </conditionalFormatting>
  <conditionalFormatting sqref="F107">
    <cfRule type="containsText" dxfId="35" priority="40" operator="containsText" text=",">
      <formula>NOT(ISERROR(SEARCH(",",F107)))</formula>
    </cfRule>
  </conditionalFormatting>
  <conditionalFormatting sqref="F107">
    <cfRule type="cellIs" dxfId="34" priority="41" operator="lessThan">
      <formula>0</formula>
    </cfRule>
  </conditionalFormatting>
  <conditionalFormatting sqref="F108">
    <cfRule type="containsText" dxfId="33" priority="38" operator="containsText" text=",">
      <formula>NOT(ISERROR(SEARCH(",",F108)))</formula>
    </cfRule>
  </conditionalFormatting>
  <conditionalFormatting sqref="F108">
    <cfRule type="cellIs" dxfId="32" priority="39" operator="lessThan">
      <formula>0</formula>
    </cfRule>
  </conditionalFormatting>
  <conditionalFormatting sqref="F109">
    <cfRule type="containsText" dxfId="31" priority="36" operator="containsText" text=",">
      <formula>NOT(ISERROR(SEARCH(",",F109)))</formula>
    </cfRule>
  </conditionalFormatting>
  <conditionalFormatting sqref="F109">
    <cfRule type="cellIs" dxfId="30" priority="37" operator="lessThan">
      <formula>0</formula>
    </cfRule>
  </conditionalFormatting>
  <conditionalFormatting sqref="F112">
    <cfRule type="containsText" dxfId="29" priority="34" operator="containsText" text=",">
      <formula>NOT(ISERROR(SEARCH(",",F112)))</formula>
    </cfRule>
  </conditionalFormatting>
  <conditionalFormatting sqref="F112">
    <cfRule type="cellIs" dxfId="28" priority="35" operator="lessThan">
      <formula>0</formula>
    </cfRule>
  </conditionalFormatting>
  <conditionalFormatting sqref="F113">
    <cfRule type="containsText" dxfId="27" priority="32" operator="containsText" text=",">
      <formula>NOT(ISERROR(SEARCH(",",F113)))</formula>
    </cfRule>
  </conditionalFormatting>
  <conditionalFormatting sqref="F113">
    <cfRule type="cellIs" dxfId="26" priority="33" operator="lessThan">
      <formula>0</formula>
    </cfRule>
  </conditionalFormatting>
  <conditionalFormatting sqref="F116">
    <cfRule type="containsText" dxfId="25" priority="30" operator="containsText" text=",">
      <formula>NOT(ISERROR(SEARCH(",",F116)))</formula>
    </cfRule>
  </conditionalFormatting>
  <conditionalFormatting sqref="F116">
    <cfRule type="cellIs" dxfId="24" priority="31" operator="lessThan">
      <formula>0</formula>
    </cfRule>
  </conditionalFormatting>
  <conditionalFormatting sqref="F117">
    <cfRule type="containsText" dxfId="23" priority="28" operator="containsText" text=",">
      <formula>NOT(ISERROR(SEARCH(",",F117)))</formula>
    </cfRule>
  </conditionalFormatting>
  <conditionalFormatting sqref="F117">
    <cfRule type="cellIs" dxfId="22" priority="29" operator="lessThan">
      <formula>0</formula>
    </cfRule>
  </conditionalFormatting>
  <conditionalFormatting sqref="F118">
    <cfRule type="containsText" dxfId="21" priority="26" operator="containsText" text=",">
      <formula>NOT(ISERROR(SEARCH(",",F118)))</formula>
    </cfRule>
  </conditionalFormatting>
  <conditionalFormatting sqref="F118">
    <cfRule type="cellIs" dxfId="20" priority="27" operator="lessThan">
      <formula>0</formula>
    </cfRule>
  </conditionalFormatting>
  <conditionalFormatting sqref="F122">
    <cfRule type="containsText" dxfId="19" priority="21" operator="containsText" text=",">
      <formula>NOT(ISERROR(SEARCH(",",F122)))</formula>
    </cfRule>
  </conditionalFormatting>
  <conditionalFormatting sqref="F122">
    <cfRule type="cellIs" dxfId="18" priority="22" operator="lessThan">
      <formula>0</formula>
    </cfRule>
  </conditionalFormatting>
  <conditionalFormatting sqref="F123">
    <cfRule type="containsText" dxfId="17" priority="19" operator="containsText" text=",">
      <formula>NOT(ISERROR(SEARCH(",",F123)))</formula>
    </cfRule>
  </conditionalFormatting>
  <conditionalFormatting sqref="F123">
    <cfRule type="cellIs" dxfId="16" priority="20" operator="lessThan">
      <formula>0</formula>
    </cfRule>
  </conditionalFormatting>
  <conditionalFormatting sqref="F124">
    <cfRule type="containsText" dxfId="15" priority="17" operator="containsText" text=",">
      <formula>NOT(ISERROR(SEARCH(",",F124)))</formula>
    </cfRule>
  </conditionalFormatting>
  <conditionalFormatting sqref="F124">
    <cfRule type="cellIs" dxfId="14" priority="18" operator="lessThan">
      <formula>0</formula>
    </cfRule>
  </conditionalFormatting>
  <conditionalFormatting sqref="F127">
    <cfRule type="containsText" dxfId="13" priority="15" operator="containsText" text=",">
      <formula>NOT(ISERROR(SEARCH(",",F127)))</formula>
    </cfRule>
  </conditionalFormatting>
  <conditionalFormatting sqref="F127">
    <cfRule type="cellIs" dxfId="12" priority="16" operator="lessThan">
      <formula>0</formula>
    </cfRule>
  </conditionalFormatting>
  <conditionalFormatting sqref="F128">
    <cfRule type="containsText" dxfId="11" priority="13" operator="containsText" text=",">
      <formula>NOT(ISERROR(SEARCH(",",F128)))</formula>
    </cfRule>
  </conditionalFormatting>
  <conditionalFormatting sqref="F128">
    <cfRule type="cellIs" dxfId="10" priority="14" operator="lessThan">
      <formula>0</formula>
    </cfRule>
  </conditionalFormatting>
  <conditionalFormatting sqref="F119">
    <cfRule type="containsText" dxfId="9" priority="11" operator="containsText" text=",">
      <formula>NOT(ISERROR(SEARCH(",",F119)))</formula>
    </cfRule>
  </conditionalFormatting>
  <conditionalFormatting sqref="F119">
    <cfRule type="cellIs" dxfId="8" priority="12" operator="lessThan">
      <formula>0</formula>
    </cfRule>
  </conditionalFormatting>
  <conditionalFormatting sqref="J77">
    <cfRule type="containsText" dxfId="7" priority="1" operator="containsText" text=",">
      <formula>NOT(ISERROR(SEARCH(",",J77)))</formula>
    </cfRule>
  </conditionalFormatting>
  <conditionalFormatting sqref="J74">
    <cfRule type="cellIs" dxfId="6" priority="8" operator="lessThan">
      <formula>0</formula>
    </cfRule>
  </conditionalFormatting>
  <conditionalFormatting sqref="J74">
    <cfRule type="containsText" dxfId="5" priority="7" operator="containsText" text=",">
      <formula>NOT(ISERROR(SEARCH(",",J74)))</formula>
    </cfRule>
  </conditionalFormatting>
  <conditionalFormatting sqref="J75">
    <cfRule type="cellIs" dxfId="4" priority="6" operator="lessThan">
      <formula>0</formula>
    </cfRule>
  </conditionalFormatting>
  <conditionalFormatting sqref="J75">
    <cfRule type="containsText" dxfId="3" priority="5" operator="containsText" text=",">
      <formula>NOT(ISERROR(SEARCH(",",J75)))</formula>
    </cfRule>
  </conditionalFormatting>
  <conditionalFormatting sqref="J76">
    <cfRule type="cellIs" dxfId="2" priority="4" operator="lessThan">
      <formula>0</formula>
    </cfRule>
  </conditionalFormatting>
  <conditionalFormatting sqref="J76">
    <cfRule type="containsText" dxfId="1" priority="3" operator="containsText" text=",">
      <formula>NOT(ISERROR(SEARCH(",",J76)))</formula>
    </cfRule>
  </conditionalFormatting>
  <conditionalFormatting sqref="J77">
    <cfRule type="cellIs" dxfId="0" priority="2" operator="lessThan">
      <formula>0</formula>
    </cfRule>
  </conditionalFormatting>
  <hyperlinks>
    <hyperlink ref="B11" location="'REGN Information'!A1" display="'REGN Information'!A1"/>
    <hyperlink ref="B63" location="'REGN Information'!A65" display="'REGN Information'!A65"/>
  </hyperlinks>
  <pageMargins left="0.39370078740157483" right="0.39370078740157483" top="0.31496062992125984" bottom="0.19685039370078741" header="0" footer="0"/>
  <pageSetup paperSize="9" scale="85" fitToWidth="0" fitToHeight="0" orientation="landscape" r:id="rId1"/>
  <headerFooter alignWithMargins="0">
    <oddFooter>&amp;L&amp;9REGNSTOR 2017&amp;RSide &amp;P af &amp;N</oddFooter>
  </headerFooter>
  <rowBreaks count="6" manualBreakCount="6">
    <brk id="34" max="16383" man="1"/>
    <brk id="48" max="16383" man="1"/>
    <brk id="54" max="16383" man="1"/>
    <brk id="60" max="16383" man="1"/>
    <brk id="95" max="16383" man="1"/>
    <brk id="132" max="16383" man="1"/>
  </rowBreaks>
  <ignoredErrors>
    <ignoredError sqref="F152:F1048576 F134:F146 F100 F132 F73 F80 F87 F95:F98 F106 F111 F115 F126 F121 F93 F7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1</xdr:col>
                    <xdr:colOff>5219700</xdr:colOff>
                    <xdr:row>0</xdr:row>
                    <xdr:rowOff>57150</xdr:rowOff>
                  </from>
                  <to>
                    <xdr:col>1</xdr:col>
                    <xdr:colOff>6572250</xdr:colOff>
                    <xdr:row>0</xdr:row>
                    <xdr:rowOff>361950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1</xdr:col>
                    <xdr:colOff>5429250</xdr:colOff>
                    <xdr:row>0</xdr:row>
                    <xdr:rowOff>133350</xdr:rowOff>
                  </from>
                  <to>
                    <xdr:col>1</xdr:col>
                    <xdr:colOff>5819775</xdr:colOff>
                    <xdr:row>0</xdr:row>
                    <xdr:rowOff>361950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1</xdr:col>
                    <xdr:colOff>6010275</xdr:colOff>
                    <xdr:row>0</xdr:row>
                    <xdr:rowOff>133350</xdr:rowOff>
                  </from>
                  <to>
                    <xdr:col>1</xdr:col>
                    <xdr:colOff>6419850</xdr:colOff>
                    <xdr:row>0</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dimension ref="A1:F155"/>
  <sheetViews>
    <sheetView showGridLines="0" workbookViewId="0">
      <pane xSplit="1" ySplit="1" topLeftCell="B2" activePane="bottomRight" state="frozen"/>
      <selection pane="topRight" activeCell="B1" sqref="B1"/>
      <selection pane="bottomLeft" activeCell="A2" sqref="A2"/>
      <selection pane="bottomRight" activeCell="G3" sqref="G3"/>
    </sheetView>
  </sheetViews>
  <sheetFormatPr defaultColWidth="9.140625" defaultRowHeight="15" outlineLevelCol="1" x14ac:dyDescent="0.25"/>
  <cols>
    <col min="1" max="1" width="9.42578125" style="3" customWidth="1"/>
    <col min="2" max="2" width="112.7109375" style="156" customWidth="1"/>
    <col min="3" max="3" width="104.5703125" style="180" hidden="1" customWidth="1" outlineLevel="1"/>
    <col min="4" max="4" width="92.42578125" style="180" hidden="1" customWidth="1" outlineLevel="1"/>
    <col min="5" max="5" width="9.5703125" style="10" hidden="1" customWidth="1" outlineLevel="1"/>
    <col min="6" max="6" width="9.140625" style="4" collapsed="1"/>
    <col min="7" max="16384" width="9.140625" style="4"/>
  </cols>
  <sheetData>
    <row r="1" spans="1:5" s="5" customFormat="1" ht="47.25" customHeight="1" thickBot="1" x14ac:dyDescent="0.5">
      <c r="A1" s="241" t="str">
        <f ca="1">OFFSET($C1,0,E1-1)</f>
        <v>Regnskabsstatistik</v>
      </c>
      <c r="B1" s="292"/>
      <c r="C1" s="162" t="s">
        <v>285</v>
      </c>
      <c r="D1" s="162" t="s">
        <v>489</v>
      </c>
      <c r="E1" s="148">
        <v>1</v>
      </c>
    </row>
    <row r="2" spans="1:5" ht="21.95" customHeight="1" x14ac:dyDescent="0.35">
      <c r="A2" s="160" t="str">
        <f ca="1">OFFSET($C2,0,$E$1-1)</f>
        <v>Resultatopgørelse</v>
      </c>
      <c r="B2" s="155"/>
      <c r="C2" s="163" t="s">
        <v>0</v>
      </c>
      <c r="D2" s="163" t="s">
        <v>45</v>
      </c>
      <c r="E2" s="66" t="s">
        <v>53</v>
      </c>
    </row>
    <row r="3" spans="1:5" ht="66.75" customHeight="1" x14ac:dyDescent="0.25">
      <c r="A3" s="16"/>
      <c r="B3" s="130" t="str">
        <f t="shared" ref="B3:B21" ca="1" si="0">OFFSET($C3,0,$E$1-1)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3" s="130" t="s">
        <v>368</v>
      </c>
      <c r="D3" s="151" t="s">
        <v>369</v>
      </c>
      <c r="E3" s="65" t="s">
        <v>53</v>
      </c>
    </row>
    <row r="4" spans="1:5" ht="21.95" customHeight="1" x14ac:dyDescent="0.3">
      <c r="A4" s="217" t="str">
        <f ca="1">OFFSET($C4,0,$E$1-1)</f>
        <v>Ordinær drift, før finansielle poster</v>
      </c>
      <c r="B4" s="152"/>
      <c r="C4" s="164" t="s">
        <v>24</v>
      </c>
      <c r="D4" s="164" t="s">
        <v>46</v>
      </c>
      <c r="E4" s="67" t="s">
        <v>53</v>
      </c>
    </row>
    <row r="5" spans="1:5" ht="15.75" x14ac:dyDescent="0.25">
      <c r="A5" s="203">
        <v>1</v>
      </c>
      <c r="B5" s="205" t="str">
        <f t="shared" ca="1" si="0"/>
        <v>Nettoomsætning (efter fradrag af prisnedslag, merværdi- og punktafgifter)</v>
      </c>
      <c r="C5" s="80" t="s">
        <v>32</v>
      </c>
      <c r="D5" s="80" t="s">
        <v>370</v>
      </c>
      <c r="E5" s="4"/>
    </row>
    <row r="6" spans="1:5" ht="16.5" customHeight="1" x14ac:dyDescent="0.25">
      <c r="A6" s="144">
        <v>2</v>
      </c>
      <c r="B6" s="202" t="str">
        <f t="shared" ca="1" si="0"/>
        <v xml:space="preserve">Arbejde udført for egen regning og opført under aktiver som tilgang
</v>
      </c>
      <c r="C6" s="199" t="s">
        <v>356</v>
      </c>
      <c r="D6" s="57" t="s">
        <v>355</v>
      </c>
      <c r="E6" s="4"/>
    </row>
    <row r="7" spans="1:5" ht="127.5" customHeight="1" x14ac:dyDescent="0.25">
      <c r="A7" s="203"/>
      <c r="B7" s="142" t="str">
        <f t="shared" ca="1" si="0"/>
        <v>Medtages: 
• Omkostninger for egen regning til materialer, egne lønninger m.v. til forbedring af egne bygninger, maskiner, udvikling af software o.l. 
Medtages ikke: 
• Køb af andres forbedring af virksomhedens bygninger, maskiner, udvikling af software o.l.</v>
      </c>
      <c r="C7" s="199" t="s">
        <v>331</v>
      </c>
      <c r="D7" s="199" t="s">
        <v>371</v>
      </c>
      <c r="E7" s="4"/>
    </row>
    <row r="8" spans="1:5" ht="34.5" customHeight="1" x14ac:dyDescent="0.25">
      <c r="A8" s="138">
        <v>3</v>
      </c>
      <c r="B8" s="159" t="str">
        <f t="shared" ca="1" si="0"/>
        <v xml:space="preserve">Andre driftsindtægter 
</v>
      </c>
      <c r="C8" s="199" t="s">
        <v>314</v>
      </c>
      <c r="D8" s="199" t="s">
        <v>313</v>
      </c>
      <c r="E8" s="4"/>
    </row>
    <row r="9" spans="1:5" ht="124.5" customHeight="1" x14ac:dyDescent="0.25">
      <c r="A9" s="144"/>
      <c r="B9" s="142" t="str">
        <f t="shared" ca="1" si="0"/>
        <v>Medtages: 
• Indtægt, som ikke angår den egentlige drift, fx lejeindtægter og gevinst ved salg af immaterielle og materielle anlægsaktiver.
• Refunderede syge- og barselsdagpenge eller løntilskud til fx elever samt viderefaktureret løn.
Medtages ikke:
• Tab, som ikke angår den egentlige drift, fx. tab ved salg af immaterielle og materielle anlægsaktiver eller negative lejeindtægter angives under pkt. 18.</v>
      </c>
      <c r="C9" s="199" t="s">
        <v>372</v>
      </c>
      <c r="D9" s="199" t="s">
        <v>373</v>
      </c>
      <c r="E9" s="4"/>
    </row>
    <row r="10" spans="1:5" ht="20.25" customHeight="1" x14ac:dyDescent="0.25">
      <c r="A10" s="138">
        <v>4</v>
      </c>
      <c r="B10" s="159" t="str">
        <f t="shared" ca="1" si="0"/>
        <v>Forbrug af varer (materialer)</v>
      </c>
      <c r="C10" s="199" t="s">
        <v>357</v>
      </c>
      <c r="D10" s="199" t="s">
        <v>374</v>
      </c>
      <c r="E10" s="4"/>
    </row>
    <row r="11" spans="1:5" ht="165" x14ac:dyDescent="0.25">
      <c r="A11" s="144"/>
      <c r="B11" s="142" t="str">
        <f t="shared" ca="1" si="0"/>
        <v>Medtages: 
• Færdigvarer/råvarer og hjælpemidler inkl. fragt og told. Fratræk prisnedslag, godtgørelser, kontantrabatter og bonus.
• Kun for TRANSPORTBRANCHEN: medtag brændstof til fly/færger/busser/lastbiler.
Medtages ikke:
• Løn (pkt. 12).
• Køb af underentreprise (pkt. 5) som f.eks. fremmed kørsel.
• Andre omkostninger, der kan henføres til vikaromkostninger (pkt. 8), leasing (pkt. 9), småanskaffelser (pkt. 7), eller reparationer og forsikringer o.l. (pkt. 11).</v>
      </c>
      <c r="C11" s="199" t="s">
        <v>375</v>
      </c>
      <c r="D11" s="199" t="s">
        <v>376</v>
      </c>
      <c r="E11" s="4"/>
    </row>
    <row r="12" spans="1:5" ht="17.25" customHeight="1" x14ac:dyDescent="0.25">
      <c r="A12" s="138">
        <v>5</v>
      </c>
      <c r="B12" s="159" t="str">
        <f t="shared" ca="1" si="0"/>
        <v>Køb af underentrepriser/underleverandører</v>
      </c>
      <c r="C12" s="199" t="s">
        <v>315</v>
      </c>
      <c r="D12" s="199" t="s">
        <v>47</v>
      </c>
      <c r="E12" s="4"/>
    </row>
    <row r="13" spans="1:5" ht="66.75" customHeight="1" x14ac:dyDescent="0.25">
      <c r="A13" s="144"/>
      <c r="B13" s="142" t="str">
        <f t="shared" ca="1" si="0"/>
        <v>Køb af andres arbejde i forbindelse med virksomhedens primære drift (fremmed arbejde).
• Omkostninger til andres bearbejdning af virksomhedens råmaterialer og halvfabrikata.
• Omkostninger til arbejder, som er udført af underentreprenører/underleveandører.
fx. transportbranchen: omkostninger til andre vognmænd, fragtfirmaer o.l.</v>
      </c>
      <c r="C13" s="199" t="s">
        <v>377</v>
      </c>
      <c r="D13" s="293" t="s">
        <v>378</v>
      </c>
      <c r="E13" s="4"/>
    </row>
    <row r="14" spans="1:5" ht="18" customHeight="1" x14ac:dyDescent="0.25">
      <c r="A14" s="138">
        <v>6</v>
      </c>
      <c r="B14" s="159" t="str">
        <f t="shared" ca="1" si="0"/>
        <v>Omkostninger til husleje (ekskl. varme og el)</v>
      </c>
      <c r="C14" s="199" t="s">
        <v>316</v>
      </c>
      <c r="D14" s="199" t="s">
        <v>317</v>
      </c>
      <c r="E14" s="4"/>
    </row>
    <row r="15" spans="1:5" ht="169.5" customHeight="1" x14ac:dyDescent="0.25">
      <c r="A15" s="144"/>
      <c r="B15" s="142" t="str">
        <f t="shared" ca="1" si="0"/>
        <v>Omfatter kun udgifter til lejeforhold såsom: 
• Husleje. 
• Arealleje.
• Lagerleje (kun for opbevaringsvirksomheder). 
• Garageleje (kun for transportvirksomheder).
Medtages ikke: 
• Varme og energiforbrug (pkt. 11).
• Andre lokaleomkostninger, fx fællesomkostninger (pkt. 11).</v>
      </c>
      <c r="C15" s="199" t="s">
        <v>379</v>
      </c>
      <c r="D15" s="199" t="s">
        <v>380</v>
      </c>
      <c r="E15" s="4"/>
    </row>
    <row r="16" spans="1:5" ht="18.75" customHeight="1" x14ac:dyDescent="0.25">
      <c r="A16" s="138">
        <v>7</v>
      </c>
      <c r="B16" s="159" t="str">
        <f t="shared" ca="1" si="0"/>
        <v>Omkostninger til anskaffelse af småinventar/driftsmidler med kort levetid</v>
      </c>
      <c r="C16" s="199" t="s">
        <v>318</v>
      </c>
      <c r="D16" s="57" t="s">
        <v>381</v>
      </c>
      <c r="E16" s="4"/>
    </row>
    <row r="17" spans="1:5" ht="48.75" customHeight="1" x14ac:dyDescent="0.25">
      <c r="A17" s="144"/>
      <c r="B17" s="142" t="str">
        <f t="shared" ca="1" si="0"/>
        <v>• Udgifter til anskaffelser, der udgiftsføres fuldt ud over resultatopgørelsen i købsåret, dvs. straksafskrives.</v>
      </c>
      <c r="C17" s="199" t="s">
        <v>382</v>
      </c>
      <c r="D17" s="199" t="s">
        <v>383</v>
      </c>
      <c r="E17" s="4"/>
    </row>
    <row r="18" spans="1:5" ht="22.5" customHeight="1" x14ac:dyDescent="0.25">
      <c r="A18" s="138">
        <v>8</v>
      </c>
      <c r="B18" s="159" t="str">
        <f t="shared" ca="1" si="0"/>
        <v>Omkostninger til leje af arbejdskraft fra andet firma (fx vikarbureau)</v>
      </c>
      <c r="C18" s="199" t="s">
        <v>55</v>
      </c>
      <c r="D18" s="57" t="s">
        <v>349</v>
      </c>
      <c r="E18" s="4"/>
    </row>
    <row r="19" spans="1:5" ht="122.25" customHeight="1" x14ac:dyDescent="0.25">
      <c r="A19" s="144"/>
      <c r="B19" s="142" t="str">
        <f t="shared" ca="1" si="0"/>
        <v>Medtages: 
• Lejet arbejdskraft fra anden virksomhed fx. vikarbureauer.
• Lejet arbejdskraft internt i koncernen.
• Løn til medarbejdere i udenlandske filialer.
Medtages ikke:  
•  Kun for vikarbureauer: omkostninger til løn, hvis virksomhedens prmære driftsaktivet er udlejning af vikarer (angives i pkt 12,13 og 14).</v>
      </c>
      <c r="C19" s="200" t="s">
        <v>384</v>
      </c>
      <c r="D19" s="200" t="s">
        <v>385</v>
      </c>
      <c r="E19" s="4"/>
    </row>
    <row r="20" spans="1:5" ht="20.25" customHeight="1" x14ac:dyDescent="0.25">
      <c r="A20" s="138">
        <v>9</v>
      </c>
      <c r="B20" s="159" t="str">
        <f t="shared" ca="1" si="0"/>
        <v xml:space="preserve">Omkostninger til langtidsleje og operationel leasing
</v>
      </c>
      <c r="C20" s="200" t="s">
        <v>319</v>
      </c>
      <c r="D20" s="48" t="s">
        <v>48</v>
      </c>
      <c r="E20" s="4"/>
    </row>
    <row r="21" spans="1:5" ht="18" customHeight="1" x14ac:dyDescent="0.25">
      <c r="A21" s="144"/>
      <c r="B21" s="142" t="str">
        <f t="shared" ca="1" si="0"/>
        <v>Som ikke er IFRS16 leasing.</v>
      </c>
      <c r="C21" s="200" t="s">
        <v>386</v>
      </c>
      <c r="D21" s="48" t="s">
        <v>387</v>
      </c>
      <c r="E21" s="4"/>
    </row>
    <row r="22" spans="1:5" ht="19.5" customHeight="1" x14ac:dyDescent="0.25">
      <c r="A22" s="138">
        <v>10</v>
      </c>
      <c r="B22" s="159" t="str">
        <f t="shared" ref="B22:B100" ca="1" si="1">OFFSET($C22,0,$E$1-1)</f>
        <v>Tab på debitorer (konstaterede tab og ændringer i hensættelse) (+/-)</v>
      </c>
      <c r="C22" s="200" t="s">
        <v>290</v>
      </c>
      <c r="D22" s="48" t="s">
        <v>350</v>
      </c>
      <c r="E22" s="4"/>
    </row>
    <row r="23" spans="1:5" ht="57" customHeight="1" x14ac:dyDescent="0.25">
      <c r="A23" s="144"/>
      <c r="B23" s="142" t="str">
        <f t="shared" ca="1" si="1"/>
        <v>• Konstaterede tab.
• Hensættelser til imødegåelse af tab på debitorer.
• Regulering af hensættelse til tab på debitorer (deriblandt tilbageførsel af tidligere hensættelser).</v>
      </c>
      <c r="C23" s="200" t="s">
        <v>388</v>
      </c>
      <c r="D23" s="200" t="s">
        <v>389</v>
      </c>
      <c r="E23" s="4"/>
    </row>
    <row r="24" spans="1:5" ht="18" customHeight="1" x14ac:dyDescent="0.25">
      <c r="A24" s="138">
        <v>11</v>
      </c>
      <c r="B24" s="159" t="str">
        <f t="shared" ca="1" si="1"/>
        <v xml:space="preserve">Eksterne omkostninger i øvrigt (bortset fra poster af sekundær karakter)
</v>
      </c>
      <c r="C24" s="200" t="s">
        <v>320</v>
      </c>
      <c r="D24" s="200" t="s">
        <v>390</v>
      </c>
      <c r="E24" s="4"/>
    </row>
    <row r="25" spans="1:5" ht="48" customHeight="1" x14ac:dyDescent="0.25">
      <c r="A25" s="144"/>
      <c r="B25" s="142" t="str">
        <f t="shared" ca="1" si="1"/>
        <v>Udgifter til køretøjer, reparation, vedligeholdelse, rengøring, uddannelse, arbejdstøj, kontorartikler, telefon, revisor , forsikringer o.l.</v>
      </c>
      <c r="C25" s="200" t="s">
        <v>391</v>
      </c>
      <c r="D25" s="200" t="s">
        <v>392</v>
      </c>
      <c r="E25" s="4"/>
    </row>
    <row r="26" spans="1:5" ht="17.25" customHeight="1" x14ac:dyDescent="0.25">
      <c r="A26" s="138">
        <v>12</v>
      </c>
      <c r="B26" s="159" t="str">
        <f t="shared" ca="1" si="1"/>
        <v xml:space="preserve">Lønninger og gager
</v>
      </c>
      <c r="C26" s="200" t="s">
        <v>321</v>
      </c>
      <c r="D26" s="200" t="s">
        <v>322</v>
      </c>
      <c r="E26" s="4"/>
    </row>
    <row r="27" spans="1:5" ht="188.25" customHeight="1" x14ac:dyDescent="0.25">
      <c r="A27" s="144"/>
      <c r="B27" s="142" t="str">
        <f t="shared" ca="1" si="1"/>
        <v>Refusioner og viderefaktureret løn fratrækkes ikke og anføres i pkt. 3 som anden driftsindtægt.
Medtages: 
•  De samlede lønninger  (herunder produktionsløn, samt gager og vederlag til arbejdere, funktionærer, direktion og bestyrelse, inkl. ferieløn og godtgørelse, overtidsbetalinger, løntillæg i form af gratis ydelser), løn under sygdom eller graviditet og diverse bonusordninger.
Medtages ikke: 
• Løn til vikarer, der aflønnes af andre virksomheder, som f.eks. vikarbureauer (angives i pkt. 8).
• Underentrepriser/fremmed arbejde (se pkt. 5).</v>
      </c>
      <c r="C27" s="200" t="s">
        <v>393</v>
      </c>
      <c r="D27" s="200" t="s">
        <v>394</v>
      </c>
      <c r="E27" s="4"/>
    </row>
    <row r="28" spans="1:5" ht="17.25" customHeight="1" x14ac:dyDescent="0.25">
      <c r="A28" s="138">
        <v>13</v>
      </c>
      <c r="B28" s="154" t="str">
        <f t="shared" ca="1" si="1"/>
        <v>Pensionsomkostninger</v>
      </c>
      <c r="C28" s="200" t="s">
        <v>57</v>
      </c>
      <c r="D28" s="48" t="s">
        <v>323</v>
      </c>
      <c r="E28" s="4"/>
    </row>
    <row r="29" spans="1:5" ht="48" customHeight="1" x14ac:dyDescent="0.25">
      <c r="A29" s="144"/>
      <c r="B29" s="142" t="str">
        <f t="shared" ca="1" si="1"/>
        <v>• Arbejdsgiverens bidrag til de ansattes pensionsordninger i form af overenskomstaftale pensionsordninger, firmapensionordninger o.l.
• Pensionsudbetalinger til fratrådte medarbejdere.</v>
      </c>
      <c r="C29" s="200" t="s">
        <v>395</v>
      </c>
      <c r="D29" s="200" t="s">
        <v>396</v>
      </c>
      <c r="E29" s="4"/>
    </row>
    <row r="30" spans="1:5" ht="20.25" customHeight="1" x14ac:dyDescent="0.25">
      <c r="A30" s="138">
        <v>14</v>
      </c>
      <c r="B30" s="159" t="str">
        <f t="shared" ca="1" si="1"/>
        <v>Andre omkostninger til social sikring</v>
      </c>
      <c r="C30" s="200" t="s">
        <v>325</v>
      </c>
      <c r="D30" s="200" t="s">
        <v>324</v>
      </c>
      <c r="E30" s="4"/>
    </row>
    <row r="31" spans="1:5" ht="33" customHeight="1" x14ac:dyDescent="0.25">
      <c r="A31" s="144"/>
      <c r="B31" s="142" t="str">
        <f t="shared" ca="1" si="1"/>
        <v>• Arbejdsgiverens bidrag til ATP, AER, BST etc. og personaleforsikringer i form af syge-, arbejdsskade- ulykkes og livsforsikringer mm.</v>
      </c>
      <c r="C31" s="200" t="s">
        <v>351</v>
      </c>
      <c r="D31" s="200" t="s">
        <v>348</v>
      </c>
      <c r="E31" s="4"/>
    </row>
    <row r="32" spans="1:5" ht="21" customHeight="1" x14ac:dyDescent="0.25">
      <c r="A32" s="138">
        <v>15</v>
      </c>
      <c r="B32" s="159" t="str">
        <f t="shared" ca="1" si="1"/>
        <v>Afskrivninger af materielle og immaterielle anlægsaktiver</v>
      </c>
      <c r="C32" s="200" t="s">
        <v>94</v>
      </c>
      <c r="D32" s="48" t="s">
        <v>330</v>
      </c>
      <c r="E32" s="4"/>
    </row>
    <row r="33" spans="1:5" ht="105" customHeight="1" x14ac:dyDescent="0.25">
      <c r="A33" s="144"/>
      <c r="B33" s="142" t="str">
        <f t="shared" ca="1" si="1"/>
        <v>Medtages: 
• Årets afskrivninger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v>
      </c>
      <c r="C33" s="200" t="s">
        <v>397</v>
      </c>
      <c r="D33" s="200" t="s">
        <v>398</v>
      </c>
      <c r="E33" s="4"/>
    </row>
    <row r="34" spans="1:5" ht="20.25" customHeight="1" x14ac:dyDescent="0.25">
      <c r="A34" s="138">
        <v>16</v>
      </c>
      <c r="B34" s="159" t="str">
        <f t="shared" ca="1" si="1"/>
        <v>Nedskrivninger af materielle og immaterielle anlægsaktiver</v>
      </c>
      <c r="C34" s="200" t="s">
        <v>95</v>
      </c>
      <c r="D34" s="48" t="s">
        <v>352</v>
      </c>
      <c r="E34" s="4"/>
    </row>
    <row r="35" spans="1:5" ht="107.25" customHeight="1" x14ac:dyDescent="0.25">
      <c r="A35" s="144"/>
      <c r="B35" s="142" t="str">
        <f t="shared" ca="1" si="1"/>
        <v xml:space="preserve">Medtages: 
• Årets nedskrivninger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
</v>
      </c>
      <c r="C35" s="200" t="s">
        <v>399</v>
      </c>
      <c r="D35" s="200" t="s">
        <v>400</v>
      </c>
      <c r="E35" s="4"/>
    </row>
    <row r="36" spans="1:5" ht="15.75" customHeight="1" x14ac:dyDescent="0.25">
      <c r="A36" s="138">
        <v>17</v>
      </c>
      <c r="B36" s="159" t="str">
        <f t="shared" ca="1" si="1"/>
        <v xml:space="preserve">Nedskrivninger af omsætningsaktiver (bortset fra finansielle omsætningsaktiver)
</v>
      </c>
      <c r="C36" s="199" t="s">
        <v>326</v>
      </c>
      <c r="D36" s="199" t="s">
        <v>401</v>
      </c>
      <c r="E36" s="4"/>
    </row>
    <row r="37" spans="1:5" ht="109.5" customHeight="1" x14ac:dyDescent="0.25">
      <c r="A37" s="144"/>
      <c r="B37" s="142" t="str">
        <f t="shared" ca="1" si="1"/>
        <v>Medtages: 
• Nedskrivninger, der er unormale med hensyn til størrelse eller firmaets forhold i øvrigt. Fx tab på varebeholdninger og debitorer under firmaets i øvrigt uændrede drift.
Medtages ikke:
• Tab grundet strukturændringer - fx. fusioner, angives under pkt. 11. 
• Finansielle nedskrivninger angives under pkt. 22.</v>
      </c>
      <c r="C37" s="200" t="s">
        <v>402</v>
      </c>
      <c r="D37" s="200" t="s">
        <v>403</v>
      </c>
      <c r="E37" s="4"/>
    </row>
    <row r="38" spans="1:5" ht="18.75" customHeight="1" x14ac:dyDescent="0.25">
      <c r="A38" s="138">
        <v>18</v>
      </c>
      <c r="B38" s="159" t="str">
        <f t="shared" ca="1" si="1"/>
        <v xml:space="preserve">Sekundære omkostninger
</v>
      </c>
      <c r="C38" s="200" t="s">
        <v>327</v>
      </c>
      <c r="D38" s="48" t="s">
        <v>63</v>
      </c>
      <c r="E38" s="4"/>
    </row>
    <row r="39" spans="1:5" ht="81.75" customHeight="1" x14ac:dyDescent="0.25">
      <c r="A39" s="144"/>
      <c r="B39" s="142" t="str">
        <f t="shared" ca="1" si="1"/>
        <v>• Tab af salg af immaterielle og materielle anlægsafgifter, udgifter til erstatninger o.l.
• Udgifter på omsætningsejendomme (hvis ejendomme ikke er primær driftsaktivitet). Indtægt angives i pkt. 3.</v>
      </c>
      <c r="C39" s="201" t="s">
        <v>404</v>
      </c>
      <c r="D39" s="201" t="s">
        <v>405</v>
      </c>
      <c r="E39" s="4"/>
    </row>
    <row r="40" spans="1:5" s="7" customFormat="1" ht="15.75" x14ac:dyDescent="0.25">
      <c r="A40" s="118">
        <v>19</v>
      </c>
      <c r="B40" s="159" t="str">
        <f t="shared" ca="1" si="1"/>
        <v>Ordinært driftsresultat før finansielle poster iht. årsregnskabet</v>
      </c>
      <c r="C40" s="165" t="s">
        <v>23</v>
      </c>
      <c r="D40" s="165" t="s">
        <v>64</v>
      </c>
    </row>
    <row r="41" spans="1:5" ht="21.95" customHeight="1" x14ac:dyDescent="0.3">
      <c r="A41" s="217" t="str">
        <f ca="1">OFFSET($C41,0,$E$1-1)</f>
        <v>Finansielle poster</v>
      </c>
      <c r="B41" s="142"/>
      <c r="C41" s="166" t="s">
        <v>1</v>
      </c>
      <c r="D41" s="166" t="s">
        <v>50</v>
      </c>
      <c r="E41" s="4"/>
    </row>
    <row r="42" spans="1:5" ht="18.75" customHeight="1" x14ac:dyDescent="0.25">
      <c r="A42" s="138">
        <v>20</v>
      </c>
      <c r="B42" s="154" t="str">
        <f t="shared" ca="1" si="1"/>
        <v>Indtægter af kapitalandele og øvrigt udbytte af finansielle anlægsaktiver</v>
      </c>
      <c r="C42" s="201" t="s">
        <v>406</v>
      </c>
      <c r="D42" s="201" t="s">
        <v>407</v>
      </c>
      <c r="E42" s="4"/>
    </row>
    <row r="43" spans="1:5" ht="94.5" customHeight="1" x14ac:dyDescent="0.25">
      <c r="A43" s="144"/>
      <c r="B43" s="142" t="str">
        <f t="shared" ca="1" si="1"/>
        <v>Overskud, udbytte, royalties og opskrivninger (værdireguleringer).
Medtages ikke: 
• Renteindtægter angives i pkt 21.
• Negativt udbytte eller værdiregulering angives i pkt. 22 (fx nedskrivninger).
• Renteindtægter fra tilgodehavende i tilknyttede eller associerede selskaber angives i pkt. 22.</v>
      </c>
      <c r="C43" s="201" t="s">
        <v>408</v>
      </c>
      <c r="D43" s="201" t="s">
        <v>409</v>
      </c>
      <c r="E43" s="4"/>
    </row>
    <row r="44" spans="1:5" ht="21.75" customHeight="1" x14ac:dyDescent="0.25">
      <c r="A44" s="138">
        <v>21</v>
      </c>
      <c r="B44" s="154" t="str">
        <f t="shared" ca="1" si="1"/>
        <v xml:space="preserve">Renteindtægter o.l. af finansielle anlægsaktiver og omsætningsaktiver
</v>
      </c>
      <c r="C44" s="200" t="s">
        <v>328</v>
      </c>
      <c r="D44" s="200" t="s">
        <v>410</v>
      </c>
      <c r="E44" s="4"/>
    </row>
    <row r="45" spans="1:5" ht="64.5" customHeight="1" x14ac:dyDescent="0.25">
      <c r="A45" s="144"/>
      <c r="B45" s="142" t="str">
        <f t="shared" ca="1" si="1"/>
        <v>• Af tilgodehavende, obligationer samt andre værdipapirer og likvide beholdninger.</v>
      </c>
      <c r="C45" s="200" t="s">
        <v>411</v>
      </c>
      <c r="D45" s="200" t="s">
        <v>412</v>
      </c>
      <c r="E45" s="4"/>
    </row>
    <row r="46" spans="1:5" ht="17.25" customHeight="1" x14ac:dyDescent="0.25">
      <c r="A46" s="138">
        <v>22</v>
      </c>
      <c r="B46" s="154" t="str">
        <f t="shared" ca="1" si="1"/>
        <v xml:space="preserve">Nedskrivning af finansielle anlægs- og omsætningsaktiver
</v>
      </c>
      <c r="C46" s="200" t="s">
        <v>329</v>
      </c>
      <c r="D46" s="200" t="s">
        <v>413</v>
      </c>
      <c r="E46" s="4"/>
    </row>
    <row r="47" spans="1:5" ht="34.5" customHeight="1" x14ac:dyDescent="0.25">
      <c r="A47" s="144"/>
      <c r="B47" s="142" t="str">
        <f t="shared" ca="1" si="1"/>
        <v>• Nedskrivninger, hvor aktivets værdi permanent antages at være lavere end  anskaffelses- eller kostprisen ( fx negativ udbytte og negativ værdiregulering).</v>
      </c>
      <c r="C47" s="200" t="s">
        <v>414</v>
      </c>
      <c r="D47" s="200" t="s">
        <v>415</v>
      </c>
      <c r="E47" s="4"/>
    </row>
    <row r="48" spans="1:5" ht="14.25" customHeight="1" x14ac:dyDescent="0.25">
      <c r="A48" s="138">
        <v>23</v>
      </c>
      <c r="B48" s="154" t="str">
        <f t="shared" ca="1" si="1"/>
        <v xml:space="preserve">Renteomkostninger o.l. af finansielle anlægsaktiver og omsætningsaktiver
</v>
      </c>
      <c r="C48" s="200" t="s">
        <v>358</v>
      </c>
      <c r="D48" s="200" t="s">
        <v>416</v>
      </c>
      <c r="E48" s="4"/>
    </row>
    <row r="49" spans="1:5" ht="27" customHeight="1" x14ac:dyDescent="0.25">
      <c r="A49" s="144"/>
      <c r="B49" s="142" t="str">
        <f t="shared" ca="1" si="1"/>
        <v>• Af tilgodehavende, obligationer samt andre værdipapirer og likvide beholdninger.</v>
      </c>
      <c r="C49" s="201" t="s">
        <v>411</v>
      </c>
      <c r="D49" s="201" t="s">
        <v>417</v>
      </c>
      <c r="E49" s="4"/>
    </row>
    <row r="50" spans="1:5" s="7" customFormat="1" ht="15.75" x14ac:dyDescent="0.25">
      <c r="A50" s="204">
        <v>24</v>
      </c>
      <c r="B50" s="205" t="str">
        <f t="shared" ca="1" si="1"/>
        <v>Ordinært resultat, før skat (+/-)</v>
      </c>
      <c r="C50" s="165" t="s">
        <v>288</v>
      </c>
      <c r="D50" s="165" t="s">
        <v>289</v>
      </c>
    </row>
    <row r="51" spans="1:5" ht="20.100000000000001" customHeight="1" x14ac:dyDescent="0.25">
      <c r="A51" s="124" t="str">
        <f ca="1">OFFSET($C51,0,$E$1-1)</f>
        <v>Skatter</v>
      </c>
      <c r="B51" s="201"/>
      <c r="C51" s="167" t="s">
        <v>2</v>
      </c>
      <c r="D51" s="167" t="s">
        <v>49</v>
      </c>
      <c r="E51" s="4"/>
    </row>
    <row r="52" spans="1:5" x14ac:dyDescent="0.25">
      <c r="A52" s="144">
        <v>25</v>
      </c>
      <c r="B52" s="142" t="str">
        <f t="shared" ca="1" si="1"/>
        <v>Selskabsskat mv. af ordinært resultat (+/-)</v>
      </c>
      <c r="C52" s="168" t="s">
        <v>69</v>
      </c>
      <c r="D52" s="168" t="s">
        <v>418</v>
      </c>
      <c r="E52" s="4"/>
    </row>
    <row r="53" spans="1:5" ht="20.100000000000001" customHeight="1" x14ac:dyDescent="0.25">
      <c r="A53" s="124" t="str">
        <f ca="1">OFFSET($C53,0,$E$1-1)</f>
        <v>Årets resultat</v>
      </c>
      <c r="B53" s="201"/>
      <c r="C53" s="167" t="s">
        <v>28</v>
      </c>
      <c r="D53" s="167" t="s">
        <v>65</v>
      </c>
      <c r="E53" s="4"/>
    </row>
    <row r="54" spans="1:5" s="7" customFormat="1" ht="21.95" customHeight="1" thickBot="1" x14ac:dyDescent="0.3">
      <c r="A54" s="211">
        <v>26</v>
      </c>
      <c r="B54" s="206" t="str">
        <f t="shared" ca="1" si="1"/>
        <v>Årets resultat (+/-)</v>
      </c>
      <c r="C54" s="103" t="s">
        <v>286</v>
      </c>
      <c r="D54" s="103" t="s">
        <v>287</v>
      </c>
    </row>
    <row r="55" spans="1:5" s="7" customFormat="1" ht="9.9499999999999993" customHeight="1" thickTop="1" x14ac:dyDescent="0.25">
      <c r="A55" s="17"/>
      <c r="B55" s="116"/>
      <c r="C55" s="169"/>
      <c r="D55" s="169"/>
    </row>
    <row r="56" spans="1:5" ht="20.100000000000001" customHeight="1" x14ac:dyDescent="0.25">
      <c r="A56" s="50" t="str">
        <f ca="1">OFFSET($C56,0,$E$1-1)</f>
        <v>Resultatanvendelse</v>
      </c>
      <c r="B56" s="142"/>
      <c r="C56" s="167" t="s">
        <v>3</v>
      </c>
      <c r="D56" s="167" t="s">
        <v>51</v>
      </c>
      <c r="E56" s="4"/>
    </row>
    <row r="57" spans="1:5" x14ac:dyDescent="0.25">
      <c r="A57" s="138">
        <v>27</v>
      </c>
      <c r="B57" s="116" t="str">
        <f t="shared" ca="1" si="1"/>
        <v>Konsolidering, dvs. overførsel til (+) eller fra (-) egenkapitalen</v>
      </c>
      <c r="C57" s="170" t="s">
        <v>29</v>
      </c>
      <c r="D57" s="170" t="s">
        <v>291</v>
      </c>
      <c r="E57" s="4"/>
    </row>
    <row r="58" spans="1:5" x14ac:dyDescent="0.25">
      <c r="A58" s="138"/>
      <c r="B58" s="201"/>
      <c r="C58" s="170"/>
      <c r="D58" s="170"/>
      <c r="E58" s="4"/>
    </row>
    <row r="59" spans="1:5" ht="30" x14ac:dyDescent="0.25">
      <c r="A59" s="138">
        <v>28</v>
      </c>
      <c r="B59" s="116" t="str">
        <f t="shared" ca="1" si="1"/>
        <v>Udbytte, ekstraordinær udbytte, udbetaling til indehavere, efterbetaling til andelshavere og anden udlodning
Udbetalt eller deklareret</v>
      </c>
      <c r="C59" s="78" t="s">
        <v>89</v>
      </c>
      <c r="D59" s="78" t="s">
        <v>419</v>
      </c>
      <c r="E59" s="4"/>
    </row>
    <row r="60" spans="1:5" x14ac:dyDescent="0.25">
      <c r="A60" s="138"/>
      <c r="B60" s="201"/>
      <c r="C60" s="197"/>
      <c r="D60" s="197"/>
      <c r="E60" s="4"/>
    </row>
    <row r="61" spans="1:5" ht="6.75" customHeight="1" thickBot="1" x14ac:dyDescent="0.3">
      <c r="A61" s="18"/>
      <c r="B61" s="149"/>
      <c r="C61" s="117"/>
      <c r="D61" s="117"/>
      <c r="E61" s="4"/>
    </row>
    <row r="62" spans="1:5" s="11" customFormat="1" ht="21.95" customHeight="1" x14ac:dyDescent="0.3">
      <c r="A62" s="160" t="str">
        <f ca="1">OFFSET($C62,0,$E$1-1)</f>
        <v>Balance</v>
      </c>
      <c r="B62" s="116"/>
      <c r="C62" s="171" t="s">
        <v>4</v>
      </c>
      <c r="D62" s="171" t="s">
        <v>59</v>
      </c>
    </row>
    <row r="63" spans="1:5" ht="15.75" thickBot="1" x14ac:dyDescent="0.3">
      <c r="A63" s="22"/>
      <c r="B63" s="149"/>
      <c r="C63" s="172"/>
      <c r="D63" s="172" t="s">
        <v>53</v>
      </c>
      <c r="E63" s="4"/>
    </row>
    <row r="64" spans="1:5" ht="6.75" customHeight="1" x14ac:dyDescent="0.25">
      <c r="A64" s="16"/>
      <c r="B64" s="116"/>
      <c r="C64" s="138"/>
      <c r="D64" s="138"/>
      <c r="E64" s="4"/>
    </row>
    <row r="65" spans="1:5" ht="61.5" customHeight="1" x14ac:dyDescent="0.25">
      <c r="A65" s="16"/>
      <c r="B65" s="153" t="str">
        <f t="shared" ca="1" si="1"/>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65" s="181" t="s">
        <v>368</v>
      </c>
      <c r="D65" s="151" t="s">
        <v>369</v>
      </c>
      <c r="E65" s="4"/>
    </row>
    <row r="66" spans="1:5" ht="6.75" customHeight="1" x14ac:dyDescent="0.25">
      <c r="A66" s="16"/>
      <c r="B66" s="116"/>
      <c r="C66" s="117"/>
      <c r="D66" s="117"/>
      <c r="E66" s="4"/>
    </row>
    <row r="67" spans="1:5" s="7" customFormat="1" ht="9.9499999999999993" customHeight="1" x14ac:dyDescent="0.25">
      <c r="A67" s="17"/>
      <c r="B67" s="116"/>
      <c r="C67" s="169"/>
      <c r="D67" s="169"/>
    </row>
    <row r="68" spans="1:5" ht="20.100000000000001" customHeight="1" x14ac:dyDescent="0.3">
      <c r="A68" s="217" t="str">
        <f ca="1">OFFSET($C68,0,$E$1-1)</f>
        <v>Passiver</v>
      </c>
      <c r="B68" s="142"/>
      <c r="C68" s="167" t="s">
        <v>5</v>
      </c>
      <c r="D68" s="167" t="s">
        <v>61</v>
      </c>
      <c r="E68" s="4"/>
    </row>
    <row r="69" spans="1:5" ht="26.25" customHeight="1" thickBot="1" x14ac:dyDescent="0.3">
      <c r="A69" s="208">
        <v>55</v>
      </c>
      <c r="B69" s="150" t="str">
        <f t="shared" ca="1" si="1"/>
        <v>Egenkapital ultimo (+/-)</v>
      </c>
      <c r="C69" s="117" t="s">
        <v>292</v>
      </c>
      <c r="D69" s="117" t="s">
        <v>420</v>
      </c>
      <c r="E69" s="4"/>
    </row>
    <row r="70" spans="1:5" ht="8.1" customHeight="1" x14ac:dyDescent="0.25">
      <c r="A70" s="16"/>
      <c r="B70" s="116"/>
      <c r="C70" s="173"/>
      <c r="D70" s="173"/>
      <c r="E70" s="4"/>
    </row>
    <row r="71" spans="1:5" s="7" customFormat="1" ht="21.95" customHeight="1" thickBot="1" x14ac:dyDescent="0.3">
      <c r="A71" s="210">
        <v>61</v>
      </c>
      <c r="B71" s="161" t="str">
        <f t="shared" ca="1" si="1"/>
        <v>Passiver i alt</v>
      </c>
      <c r="C71" s="103" t="s">
        <v>30</v>
      </c>
      <c r="D71" s="103" t="s">
        <v>90</v>
      </c>
    </row>
    <row r="72" spans="1:5" s="7" customFormat="1" ht="9.9499999999999993" customHeight="1" thickTop="1" x14ac:dyDescent="0.25">
      <c r="A72" s="17"/>
      <c r="B72" s="116"/>
      <c r="C72" s="169"/>
      <c r="D72" s="169"/>
    </row>
    <row r="73" spans="1:5" ht="6.75" customHeight="1" thickBot="1" x14ac:dyDescent="0.3">
      <c r="A73" s="18"/>
      <c r="B73" s="149"/>
      <c r="C73" s="79"/>
      <c r="D73" s="79"/>
      <c r="E73" s="4"/>
    </row>
    <row r="74" spans="1:5" ht="21.95" customHeight="1" x14ac:dyDescent="0.3">
      <c r="A74" s="160" t="str">
        <f ca="1">OFFSET($C74,0,$E$1-1)</f>
        <v>Regnskabsårets investeringer</v>
      </c>
      <c r="B74" s="116"/>
      <c r="C74" s="173" t="s">
        <v>7</v>
      </c>
      <c r="D74" s="173" t="s">
        <v>66</v>
      </c>
      <c r="E74" s="4"/>
    </row>
    <row r="75" spans="1:5" ht="15.75" thickBot="1" x14ac:dyDescent="0.3">
      <c r="A75" s="18"/>
      <c r="B75" s="149">
        <f t="shared" ca="1" si="1"/>
        <v>0</v>
      </c>
      <c r="C75" s="174"/>
      <c r="D75" s="174" t="s">
        <v>53</v>
      </c>
      <c r="E75" s="4"/>
    </row>
    <row r="76" spans="1:5" ht="6.75" customHeight="1" x14ac:dyDescent="0.25">
      <c r="A76" s="16"/>
      <c r="B76" s="116"/>
      <c r="C76" s="175"/>
      <c r="D76" s="175"/>
      <c r="E76" s="4"/>
    </row>
    <row r="77" spans="1:5" x14ac:dyDescent="0.25">
      <c r="B77" s="183" t="str">
        <f t="shared" ca="1" si="1"/>
        <v>Investeringer omfatter alene aktiver, der er bestemt til firmaets vedvarende eje eller brug.</v>
      </c>
      <c r="C77" s="181" t="s">
        <v>6</v>
      </c>
      <c r="D77" s="151" t="s">
        <v>421</v>
      </c>
      <c r="E77" s="4"/>
    </row>
    <row r="78" spans="1:5" ht="6.75" customHeight="1" x14ac:dyDescent="0.25">
      <c r="A78" s="16"/>
      <c r="B78" s="116"/>
      <c r="C78" s="117"/>
      <c r="D78" s="117"/>
      <c r="E78" s="4"/>
    </row>
    <row r="79" spans="1:5" ht="20.100000000000001" customHeight="1" x14ac:dyDescent="0.25">
      <c r="A79" s="50" t="str">
        <f ca="1">OFFSET($C79,0,$E$1-1)</f>
        <v>Tilgang</v>
      </c>
      <c r="B79" s="142"/>
      <c r="C79" s="167" t="s">
        <v>8</v>
      </c>
      <c r="D79" s="167" t="s">
        <v>422</v>
      </c>
      <c r="E79" s="4"/>
    </row>
    <row r="80" spans="1:5" ht="6.75" customHeight="1" x14ac:dyDescent="0.25">
      <c r="A80" s="16"/>
      <c r="B80" s="116"/>
      <c r="C80" s="79"/>
      <c r="D80" s="79"/>
      <c r="E80" s="4"/>
    </row>
    <row r="81" spans="1:5" ht="54.75" customHeight="1" x14ac:dyDescent="0.25">
      <c r="A81" s="115"/>
      <c r="B81" s="184" t="str">
        <f t="shared" ca="1" si="1"/>
        <v>Under tilgang anføres værdien før bogføringsmæssige og finansielle reguleringer,
fx forskudsafskrivninger, kurstab og offentlige tilskud. 
Overførsel (som følge af færdiggørelse) fra pkt. 66 og 77 til andre punkter anses ikke for tilgang.</v>
      </c>
      <c r="C81" s="184" t="s">
        <v>88</v>
      </c>
      <c r="D81" s="184" t="s">
        <v>423</v>
      </c>
      <c r="E81" s="4"/>
    </row>
    <row r="82" spans="1:5" s="16" customFormat="1" ht="12.75" customHeight="1" x14ac:dyDescent="0.25">
      <c r="B82" s="116"/>
      <c r="C82" s="117"/>
      <c r="D82" s="117"/>
    </row>
    <row r="83" spans="1:5" ht="152.25" customHeight="1" x14ac:dyDescent="0.25">
      <c r="A83" s="16"/>
      <c r="B83" s="184" t="str">
        <f t="shared" ca="1" si="1"/>
        <v>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småinventar/driftsmidler, der straks-udgiftsføres i resultatopgørelsen.
• TIl-og afgang i anlægsaktiverne i forbindelse med fusion/spaltning skal ikke medtages.
• Til- og afgang af IFRS16 aktiver.</v>
      </c>
      <c r="C83" s="184" t="s">
        <v>424</v>
      </c>
      <c r="D83" s="184" t="s">
        <v>425</v>
      </c>
      <c r="E83" s="4"/>
    </row>
    <row r="84" spans="1:5" s="46" customFormat="1" ht="9" customHeight="1" thickBot="1" x14ac:dyDescent="0.3">
      <c r="A84" s="18"/>
      <c r="B84" s="149"/>
      <c r="C84" s="167"/>
      <c r="D84" s="167"/>
    </row>
    <row r="85" spans="1:5" ht="42" customHeight="1" x14ac:dyDescent="0.25">
      <c r="A85" s="115"/>
      <c r="B85" s="216" t="str">
        <f t="shared" ca="1" si="1"/>
        <v>Immaterielle anlægsaktiver</v>
      </c>
      <c r="C85" s="176" t="s">
        <v>13</v>
      </c>
      <c r="D85" s="176" t="s">
        <v>353</v>
      </c>
      <c r="E85" s="4"/>
    </row>
    <row r="86" spans="1:5" ht="45" x14ac:dyDescent="0.25">
      <c r="A86" s="144">
        <v>62</v>
      </c>
      <c r="B86" s="142" t="str">
        <f t="shared" ca="1" si="1"/>
        <v>Tilgang af Færdiggjorte udviklingsprojekter til kostpris
• Bemærk at overførsel fra posten immaterielle aktiver under udvikling ikke er en tilgang.</v>
      </c>
      <c r="C86" s="201" t="s">
        <v>426</v>
      </c>
      <c r="D86" s="201" t="s">
        <v>427</v>
      </c>
      <c r="E86" s="4"/>
    </row>
    <row r="87" spans="1:5" ht="45" x14ac:dyDescent="0.25">
      <c r="A87" s="144">
        <v>63</v>
      </c>
      <c r="B87" s="142" t="str">
        <f t="shared" ca="1" si="1"/>
        <v>Tilgang af Erhvervede koncessioner, patenter, licenser, varemærker samt lignende rettigheder til kostpris
• Bemærk at overførsel fra posten immaterielle aktiver under udvikling ikke er en tilgang.</v>
      </c>
      <c r="C87" s="200" t="s">
        <v>428</v>
      </c>
      <c r="D87" s="200" t="s">
        <v>429</v>
      </c>
      <c r="E87" s="4"/>
    </row>
    <row r="88" spans="1:5" ht="45" x14ac:dyDescent="0.25">
      <c r="A88" s="203">
        <v>64</v>
      </c>
      <c r="B88" s="212" t="str">
        <f t="shared" ca="1" si="1"/>
        <v>Tilgang af Software til kostpris
• Bemærk at overførsel fra posten immaterielle aktiver under udvikling ikke er en tilgang.</v>
      </c>
      <c r="C88" s="200" t="s">
        <v>430</v>
      </c>
      <c r="D88" s="200" t="s">
        <v>431</v>
      </c>
      <c r="E88" s="4"/>
    </row>
    <row r="89" spans="1:5" ht="45" x14ac:dyDescent="0.25">
      <c r="A89" s="203">
        <v>65</v>
      </c>
      <c r="B89" s="212" t="str">
        <f t="shared" ca="1" si="1"/>
        <v>Tilgang af Goodwill
• Bemærk at overførsel fra posten immaterielle aktiver under udvikling ikke er en tilgang.</v>
      </c>
      <c r="C89" s="199" t="s">
        <v>432</v>
      </c>
      <c r="D89" s="199" t="s">
        <v>433</v>
      </c>
      <c r="E89" s="4"/>
    </row>
    <row r="90" spans="1:5" ht="27" customHeight="1" thickBot="1" x14ac:dyDescent="0.3">
      <c r="A90" s="213">
        <v>66</v>
      </c>
      <c r="B90" s="214" t="str">
        <f t="shared" ca="1" si="1"/>
        <v>Tilgang af Immaterialle aktiver under udvikling</v>
      </c>
      <c r="C90" s="117" t="s">
        <v>302</v>
      </c>
      <c r="D90" s="117" t="s">
        <v>434</v>
      </c>
      <c r="E90" s="4"/>
    </row>
    <row r="91" spans="1:5" s="7" customFormat="1" ht="33" customHeight="1" x14ac:dyDescent="0.25">
      <c r="A91" s="137">
        <v>67</v>
      </c>
      <c r="B91" s="154" t="str">
        <f t="shared" ca="1" si="1"/>
        <v>Immaterielle anlægsaktiver i alt</v>
      </c>
      <c r="C91" s="165" t="s">
        <v>31</v>
      </c>
      <c r="D91" s="165" t="s">
        <v>67</v>
      </c>
    </row>
    <row r="92" spans="1:5" ht="24.75" customHeight="1" x14ac:dyDescent="0.25">
      <c r="A92" s="143"/>
      <c r="B92" s="198" t="str">
        <f t="shared" ca="1" si="1"/>
        <v>Grunde og bygninger</v>
      </c>
      <c r="C92" s="177" t="s">
        <v>62</v>
      </c>
      <c r="D92" s="177" t="s">
        <v>60</v>
      </c>
      <c r="E92" s="4"/>
    </row>
    <row r="93" spans="1:5" ht="60" customHeight="1" x14ac:dyDescent="0.25">
      <c r="A93" s="144">
        <v>68</v>
      </c>
      <c r="B93" s="142" t="str">
        <f t="shared" ca="1" si="1"/>
        <v>Tilgang/Køb af eksisterende bygninger (inkl. grundværdi)
• Bemærk, at overførsel fra posten: Aktiver under opførelse ikke er en tilgang.</v>
      </c>
      <c r="C93" s="201" t="s">
        <v>435</v>
      </c>
      <c r="D93" s="201" t="s">
        <v>436</v>
      </c>
      <c r="E93" s="4"/>
    </row>
    <row r="94" spans="1:5" ht="59.25" customHeight="1" x14ac:dyDescent="0.25">
      <c r="A94" s="203">
        <v>69</v>
      </c>
      <c r="B94" s="212" t="str">
        <f t="shared" ca="1" si="1"/>
        <v>Tilgang af opførelsesudgifter for nybygninger (ekskl. grunde)
• Bemærk, at overførsel fra posten: Aktiver under opførelse ikke er en tilgang.</v>
      </c>
      <c r="C94" s="200" t="s">
        <v>437</v>
      </c>
      <c r="D94" s="200" t="s">
        <v>438</v>
      </c>
      <c r="E94" s="4"/>
    </row>
    <row r="95" spans="1:5" ht="39.75" customHeight="1" x14ac:dyDescent="0.25">
      <c r="A95" s="203">
        <v>70</v>
      </c>
      <c r="B95" s="212" t="str">
        <f t="shared" ca="1" si="1"/>
        <v>Tilgang/Køb af ubebyggede grunde</v>
      </c>
      <c r="C95" s="48" t="s">
        <v>303</v>
      </c>
      <c r="D95" s="200" t="s">
        <v>439</v>
      </c>
      <c r="E95" s="4"/>
    </row>
    <row r="96" spans="1:5" ht="76.5" customHeight="1" x14ac:dyDescent="0.25">
      <c r="A96" s="144">
        <v>71</v>
      </c>
      <c r="B96" s="142" t="str">
        <f t="shared" ca="1" si="1"/>
        <v>Tilgang af ombygning af bygninger til kostpris
Medtages ikke:
• Omkostninger til ombygning af lejede lokaler angives i pkt. 75
• Bemærk, at overførsel fra posten: Aktiver under opførelse ikke er en tilgang</v>
      </c>
      <c r="C96" s="199" t="s">
        <v>354</v>
      </c>
      <c r="D96" s="199" t="s">
        <v>440</v>
      </c>
      <c r="E96" s="4"/>
    </row>
    <row r="97" spans="1:5" ht="61.5" customHeight="1" thickBot="1" x14ac:dyDescent="0.3">
      <c r="A97" s="213">
        <v>72</v>
      </c>
      <c r="B97" s="214" t="str">
        <f t="shared" ca="1" si="1"/>
        <v>Tilgang af veje, havne, pladser o.l. til kostpris
• Bemærk, at overførsel fra posten ¨Aktiver under opførelse¨ ikke er en tilgang.</v>
      </c>
      <c r="C97" s="200" t="s">
        <v>441</v>
      </c>
      <c r="D97" s="200" t="s">
        <v>442</v>
      </c>
      <c r="E97" s="4"/>
    </row>
    <row r="98" spans="1:5" s="6" customFormat="1" ht="30" customHeight="1" x14ac:dyDescent="0.25">
      <c r="A98" s="137">
        <v>73</v>
      </c>
      <c r="B98" s="154" t="str">
        <f t="shared" ca="1" si="1"/>
        <v>Fast ejendom i alt</v>
      </c>
      <c r="C98" s="165" t="s">
        <v>33</v>
      </c>
      <c r="D98" s="165" t="s">
        <v>68</v>
      </c>
    </row>
    <row r="99" spans="1:5" ht="27.75" customHeight="1" x14ac:dyDescent="0.25">
      <c r="A99" s="143"/>
      <c r="B99" s="198" t="str">
        <f t="shared" ca="1" si="1"/>
        <v>Driftsmidler</v>
      </c>
      <c r="C99" s="177" t="s">
        <v>9</v>
      </c>
      <c r="D99" s="177" t="s">
        <v>91</v>
      </c>
      <c r="E99" s="4"/>
    </row>
    <row r="100" spans="1:5" ht="45" x14ac:dyDescent="0.25">
      <c r="A100" s="144">
        <v>74</v>
      </c>
      <c r="B100" s="142" t="str">
        <f t="shared" ca="1" si="1"/>
        <v>Tilgang af produktionsanlæg og maskiner
• Bemærk, at overførsel fra posten: Aktiver under opførelse ikke er en tilgang.</v>
      </c>
      <c r="C100" s="81" t="s">
        <v>443</v>
      </c>
      <c r="D100" s="81" t="s">
        <v>444</v>
      </c>
      <c r="E100" s="4"/>
    </row>
    <row r="101" spans="1:5" ht="77.25" customHeight="1" thickBot="1" x14ac:dyDescent="0.3">
      <c r="A101" s="213">
        <v>75</v>
      </c>
      <c r="B101" s="214" t="str">
        <f t="shared" ref="B101:B144" ca="1" si="2">OFFSET($C101,0,$E$1-1)</f>
        <v xml:space="preserve">Tilgang af andre anlæg, driftsmateriel og inventar til kostpris 
(Inkl. omkostninger til inventar i, og ombygning af lejede lokaler).
• Bemærk, at overførsel fra posten: Aktiver under opførelse ikke er en tilgang
</v>
      </c>
      <c r="C101" s="201" t="s">
        <v>445</v>
      </c>
      <c r="D101" s="201" t="s">
        <v>446</v>
      </c>
      <c r="E101" s="4"/>
    </row>
    <row r="102" spans="1:5" s="6" customFormat="1" ht="12.75" customHeight="1" x14ac:dyDescent="0.25">
      <c r="A102" s="137">
        <v>76</v>
      </c>
      <c r="B102" s="154" t="str">
        <f t="shared" ca="1" si="2"/>
        <v>Driftsmidler i alt</v>
      </c>
      <c r="C102" s="165" t="s">
        <v>52</v>
      </c>
      <c r="D102" s="165" t="s">
        <v>92</v>
      </c>
    </row>
    <row r="103" spans="1:5" s="12" customFormat="1" ht="9.75" customHeight="1" x14ac:dyDescent="0.25">
      <c r="A103" s="144"/>
      <c r="B103" s="142"/>
      <c r="C103" s="178"/>
      <c r="D103" s="178"/>
    </row>
    <row r="104" spans="1:5" ht="30" x14ac:dyDescent="0.25">
      <c r="A104" s="138">
        <v>77</v>
      </c>
      <c r="B104" s="116" t="str">
        <f t="shared" ca="1" si="2"/>
        <v>Tilgang af materielle anlægsaktiver under udførelse og 
forudbetalinger for materielle anlægsaktiver</v>
      </c>
      <c r="C104" s="81" t="s">
        <v>82</v>
      </c>
      <c r="D104" s="81" t="s">
        <v>447</v>
      </c>
      <c r="E104" s="4"/>
    </row>
    <row r="105" spans="1:5" ht="8.1" customHeight="1" thickBot="1" x14ac:dyDescent="0.3">
      <c r="A105" s="18"/>
      <c r="B105" s="149"/>
      <c r="C105" s="117"/>
      <c r="D105" s="117"/>
      <c r="E105" s="4"/>
    </row>
    <row r="106" spans="1:5" s="7" customFormat="1" ht="21.95" customHeight="1" thickBot="1" x14ac:dyDescent="0.3">
      <c r="A106" s="210">
        <v>78</v>
      </c>
      <c r="B106" s="206" t="str">
        <f t="shared" ca="1" si="2"/>
        <v>Tilgang i alt</v>
      </c>
      <c r="C106" s="103" t="s">
        <v>34</v>
      </c>
      <c r="D106" s="103" t="s">
        <v>448</v>
      </c>
    </row>
    <row r="107" spans="1:5" s="7" customFormat="1" ht="9.9499999999999993" customHeight="1" thickTop="1" x14ac:dyDescent="0.25">
      <c r="A107" s="17"/>
      <c r="B107" s="116"/>
      <c r="C107" s="169"/>
      <c r="D107" s="169"/>
    </row>
    <row r="108" spans="1:5" ht="20.100000000000001" customHeight="1" x14ac:dyDescent="0.25">
      <c r="A108" s="50" t="str">
        <f ca="1">OFFSET($C108,0,$E$1-1)</f>
        <v>Afgang (til bogført værdi)</v>
      </c>
      <c r="B108" s="142"/>
      <c r="C108" s="167" t="s">
        <v>18</v>
      </c>
      <c r="D108" s="167" t="s">
        <v>449</v>
      </c>
      <c r="E108" s="4"/>
    </row>
    <row r="109" spans="1:5" ht="6" customHeight="1" x14ac:dyDescent="0.25">
      <c r="A109" s="16"/>
      <c r="B109" s="116"/>
      <c r="C109" s="117"/>
      <c r="D109" s="201"/>
      <c r="E109" s="4"/>
    </row>
    <row r="110" spans="1:5" ht="28.5" customHeight="1" x14ac:dyDescent="0.25">
      <c r="A110" s="16"/>
      <c r="B110" s="207" t="str">
        <f t="shared" ca="1" si="2"/>
        <v>Under afgang anføres afgangen af aktiver i kostpriser samt de tilbageførte afskrivninger/nedskrivninger i forbindelse med årets afgang.</v>
      </c>
      <c r="C110" s="181" t="s">
        <v>450</v>
      </c>
      <c r="D110" s="151" t="s">
        <v>451</v>
      </c>
      <c r="E110" s="4"/>
    </row>
    <row r="111" spans="1:5" ht="111" customHeight="1" x14ac:dyDescent="0.25">
      <c r="A111" s="115"/>
      <c r="B111" s="184" t="str">
        <f t="shared" ca="1" si="2"/>
        <v>•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v>
      </c>
      <c r="C111" s="181" t="s">
        <v>452</v>
      </c>
      <c r="D111" s="151" t="s">
        <v>453</v>
      </c>
      <c r="E111" s="4"/>
    </row>
    <row r="112" spans="1:5" ht="6" customHeight="1" x14ac:dyDescent="0.25">
      <c r="A112" s="16"/>
      <c r="B112" s="116"/>
      <c r="C112" s="117"/>
      <c r="D112" s="117"/>
      <c r="E112" s="4"/>
    </row>
    <row r="113" spans="1:5" ht="30" customHeight="1" x14ac:dyDescent="0.25">
      <c r="A113" s="115"/>
      <c r="B113" s="198" t="str">
        <f t="shared" ca="1" si="2"/>
        <v>Afgang immaterielle anlægsaktiver</v>
      </c>
      <c r="C113" s="169" t="s">
        <v>76</v>
      </c>
      <c r="D113" s="177" t="s">
        <v>454</v>
      </c>
      <c r="E113" s="4"/>
    </row>
    <row r="114" spans="1:5" ht="23.25" customHeight="1" x14ac:dyDescent="0.25">
      <c r="A114" s="144">
        <v>79</v>
      </c>
      <c r="B114" s="142" t="str">
        <f t="shared" ca="1" si="2"/>
        <v>Afgang af færdiggjorte udviklingsprojekter til kostpris</v>
      </c>
      <c r="C114" s="117" t="s">
        <v>14</v>
      </c>
      <c r="D114" s="117" t="s">
        <v>455</v>
      </c>
      <c r="E114" s="4"/>
    </row>
    <row r="115" spans="1:5" ht="30" x14ac:dyDescent="0.25">
      <c r="A115" s="203">
        <v>80</v>
      </c>
      <c r="B115" s="212" t="str">
        <f t="shared" ca="1" si="2"/>
        <v>Afgang af erhvervede koncessioner, patenter, licenser, varemærker 
samt lignende rettigheder til kostpris</v>
      </c>
      <c r="C115" s="200" t="s">
        <v>35</v>
      </c>
      <c r="D115" s="200" t="s">
        <v>456</v>
      </c>
      <c r="E115" s="4"/>
    </row>
    <row r="116" spans="1:5" ht="24" customHeight="1" x14ac:dyDescent="0.25">
      <c r="A116" s="144">
        <v>81</v>
      </c>
      <c r="B116" s="142" t="str">
        <f t="shared" ca="1" si="2"/>
        <v>Afgang af software til kostpris</v>
      </c>
      <c r="C116" s="57" t="s">
        <v>15</v>
      </c>
      <c r="D116" s="57" t="s">
        <v>457</v>
      </c>
      <c r="E116" s="4"/>
    </row>
    <row r="117" spans="1:5" ht="24" customHeight="1" thickBot="1" x14ac:dyDescent="0.3">
      <c r="A117" s="213">
        <v>82</v>
      </c>
      <c r="B117" s="214" t="str">
        <f t="shared" ca="1" si="2"/>
        <v>Afgang af goodwill til kostpris</v>
      </c>
      <c r="C117" s="117" t="s">
        <v>16</v>
      </c>
      <c r="D117" s="117" t="s">
        <v>458</v>
      </c>
      <c r="E117" s="4"/>
    </row>
    <row r="118" spans="1:5" s="6" customFormat="1" ht="30" x14ac:dyDescent="0.25">
      <c r="A118" s="137">
        <v>83</v>
      </c>
      <c r="B118" s="154" t="str">
        <f t="shared" ca="1" si="2"/>
        <v>Afgang immaterielle anlægsaktiver til kostpris i alt
(pkt.79+80+81+82)</v>
      </c>
      <c r="C118" s="182" t="s">
        <v>86</v>
      </c>
      <c r="D118" s="182" t="s">
        <v>459</v>
      </c>
    </row>
    <row r="119" spans="1:5" ht="20.100000000000001" customHeight="1" x14ac:dyDescent="0.25">
      <c r="A119" s="138"/>
      <c r="B119" s="198" t="str">
        <f t="shared" ca="1" si="2"/>
        <v>Afgang af grunde og bygninger</v>
      </c>
      <c r="C119" s="169" t="s">
        <v>79</v>
      </c>
      <c r="D119" s="177" t="s">
        <v>460</v>
      </c>
      <c r="E119" s="4"/>
    </row>
    <row r="120" spans="1:5" ht="19.5" customHeight="1" x14ac:dyDescent="0.25">
      <c r="A120" s="144">
        <v>84</v>
      </c>
      <c r="B120" s="142" t="str">
        <f t="shared" ca="1" si="2"/>
        <v>Afgang af grunde og bygninger (inkl. grundværdi) til kostpris</v>
      </c>
      <c r="C120" s="117" t="s">
        <v>20</v>
      </c>
      <c r="D120" s="117" t="s">
        <v>461</v>
      </c>
      <c r="E120" s="4"/>
    </row>
    <row r="121" spans="1:5" ht="19.5" customHeight="1" x14ac:dyDescent="0.25">
      <c r="A121" s="144">
        <v>85</v>
      </c>
      <c r="B121" s="142" t="str">
        <f t="shared" ca="1" si="2"/>
        <v>Afgang af ubebyggede grunde til kostpris</v>
      </c>
      <c r="C121" s="57" t="s">
        <v>36</v>
      </c>
      <c r="D121" s="57" t="s">
        <v>462</v>
      </c>
      <c r="E121" s="4"/>
    </row>
    <row r="122" spans="1:5" ht="19.5" customHeight="1" thickBot="1" x14ac:dyDescent="0.3">
      <c r="A122" s="213">
        <v>86</v>
      </c>
      <c r="B122" s="214" t="str">
        <f t="shared" ca="1" si="2"/>
        <v>Afgang af veje, havne, pladser o.l. til kostpris</v>
      </c>
      <c r="C122" s="117" t="s">
        <v>37</v>
      </c>
      <c r="D122" s="117" t="s">
        <v>463</v>
      </c>
      <c r="E122" s="4"/>
    </row>
    <row r="123" spans="1:5" s="6" customFormat="1" ht="36" customHeight="1" x14ac:dyDescent="0.25">
      <c r="A123" s="137">
        <v>87</v>
      </c>
      <c r="B123" s="154" t="str">
        <f t="shared" ca="1" si="2"/>
        <v>Afgang af grunde og bygninger til kostpris i alt
(pkt. 84+85+86)</v>
      </c>
      <c r="C123" s="182" t="s">
        <v>83</v>
      </c>
      <c r="D123" s="182" t="s">
        <v>464</v>
      </c>
    </row>
    <row r="124" spans="1:5" ht="20.100000000000001" customHeight="1" x14ac:dyDescent="0.25">
      <c r="A124" s="138"/>
      <c r="B124" s="198" t="str">
        <f t="shared" ca="1" si="2"/>
        <v>Afgang af driftsmidler</v>
      </c>
      <c r="C124" s="177" t="s">
        <v>77</v>
      </c>
      <c r="D124" s="177" t="s">
        <v>465</v>
      </c>
      <c r="E124" s="4"/>
    </row>
    <row r="125" spans="1:5" ht="24" customHeight="1" x14ac:dyDescent="0.25">
      <c r="A125" s="144">
        <v>88</v>
      </c>
      <c r="B125" s="142" t="str">
        <f t="shared" ca="1" si="2"/>
        <v>Afgang af produktionsanlæg og maskiner til kostpris</v>
      </c>
      <c r="C125" s="117" t="s">
        <v>38</v>
      </c>
      <c r="D125" s="117" t="s">
        <v>466</v>
      </c>
      <c r="E125" s="4"/>
    </row>
    <row r="126" spans="1:5" customFormat="1" ht="30.75" thickBot="1" x14ac:dyDescent="0.3">
      <c r="A126" s="213">
        <v>89</v>
      </c>
      <c r="B126" s="214" t="str">
        <f t="shared" ca="1" si="2"/>
        <v>Afgang af andre anlæg, driftsmateriel og inventar til kostpris, 
Inkl. afgang af inventar i lejede lokaler.</v>
      </c>
      <c r="C126" s="201" t="s">
        <v>467</v>
      </c>
      <c r="D126" s="201" t="s">
        <v>468</v>
      </c>
    </row>
    <row r="127" spans="1:5" s="6" customFormat="1" ht="29.25" customHeight="1" x14ac:dyDescent="0.25">
      <c r="A127" s="137">
        <v>90</v>
      </c>
      <c r="B127" s="154" t="str">
        <f t="shared" ca="1" si="2"/>
        <v>Afgang af driftsmidler til kostpris i alt
(pkt. 88+89)</v>
      </c>
      <c r="C127" s="182" t="s">
        <v>85</v>
      </c>
      <c r="D127" s="182" t="s">
        <v>469</v>
      </c>
    </row>
    <row r="128" spans="1:5" ht="28.5" customHeight="1" x14ac:dyDescent="0.25">
      <c r="A128" s="146"/>
      <c r="B128" s="198" t="str">
        <f t="shared" ca="1" si="2"/>
        <v>Tilbageførte afskrivninger immaterielle anlægsaktiver</v>
      </c>
      <c r="C128" s="177" t="s">
        <v>17</v>
      </c>
      <c r="D128" s="177" t="s">
        <v>470</v>
      </c>
      <c r="E128" s="4"/>
    </row>
    <row r="129" spans="1:5" ht="23.25" customHeight="1" x14ac:dyDescent="0.25">
      <c r="A129" s="144">
        <v>91</v>
      </c>
      <c r="B129" s="142" t="str">
        <f t="shared" ca="1" si="2"/>
        <v>Tilbageførte afskrivninger på årets afgang af færdiggjorte udviklingsprojekter</v>
      </c>
      <c r="C129" s="117" t="s">
        <v>78</v>
      </c>
      <c r="D129" s="117" t="s">
        <v>471</v>
      </c>
      <c r="E129" s="4"/>
    </row>
    <row r="130" spans="1:5" ht="46.5" customHeight="1" x14ac:dyDescent="0.25">
      <c r="A130" s="138">
        <v>92</v>
      </c>
      <c r="B130" s="201" t="str">
        <f t="shared" ca="1" si="2"/>
        <v>Tilbageførte afskrivninger på årets afgang af erhvervede koncessioner, 
patenter, licenser, varemærker samt lignende rettigheder</v>
      </c>
      <c r="C130" s="200" t="s">
        <v>71</v>
      </c>
      <c r="D130" s="200" t="s">
        <v>472</v>
      </c>
      <c r="E130" s="4"/>
    </row>
    <row r="131" spans="1:5" ht="21.75" customHeight="1" x14ac:dyDescent="0.25">
      <c r="A131" s="144">
        <v>93</v>
      </c>
      <c r="B131" s="142" t="str">
        <f t="shared" ca="1" si="2"/>
        <v>Tilbageførte afskrivninger på årets afgang af software</v>
      </c>
      <c r="C131" s="57" t="s">
        <v>72</v>
      </c>
      <c r="D131" s="57" t="s">
        <v>473</v>
      </c>
      <c r="E131" s="4"/>
    </row>
    <row r="132" spans="1:5" ht="22.5" customHeight="1" thickBot="1" x14ac:dyDescent="0.3">
      <c r="A132" s="213">
        <v>94</v>
      </c>
      <c r="B132" s="214" t="str">
        <f t="shared" ca="1" si="2"/>
        <v>Tilbageførte afskrivninger på årets afgang af goodwill</v>
      </c>
      <c r="C132" s="117" t="s">
        <v>73</v>
      </c>
      <c r="D132" s="117" t="s">
        <v>474</v>
      </c>
      <c r="E132" s="4"/>
    </row>
    <row r="133" spans="1:5" s="6" customFormat="1" ht="25.5" customHeight="1" x14ac:dyDescent="0.25">
      <c r="A133" s="137">
        <v>95</v>
      </c>
      <c r="B133" s="154" t="str">
        <f t="shared" ca="1" si="2"/>
        <v>Tilbageførte afskrivninger immaterielle anlægsaktiver i alt</v>
      </c>
      <c r="C133" s="165" t="s">
        <v>21</v>
      </c>
      <c r="D133" s="165" t="s">
        <v>475</v>
      </c>
    </row>
    <row r="134" spans="1:5" ht="23.25" customHeight="1" x14ac:dyDescent="0.25">
      <c r="A134" s="138"/>
      <c r="B134" s="198" t="str">
        <f t="shared" ca="1" si="2"/>
        <v>Tilbageførte afskrivninger på grunde og bygninger</v>
      </c>
      <c r="C134" s="177" t="s">
        <v>43</v>
      </c>
      <c r="D134" s="177" t="s">
        <v>476</v>
      </c>
      <c r="E134" s="4"/>
    </row>
    <row r="135" spans="1:5" x14ac:dyDescent="0.25">
      <c r="A135" s="144">
        <v>96</v>
      </c>
      <c r="B135" s="142" t="str">
        <f t="shared" ca="1" si="2"/>
        <v>Tilbageførte afskrivninger på årets afgang af bygninger</v>
      </c>
      <c r="C135" s="117" t="s">
        <v>39</v>
      </c>
      <c r="D135" s="117" t="s">
        <v>477</v>
      </c>
      <c r="E135" s="4"/>
    </row>
    <row r="136" spans="1:5" ht="21" customHeight="1" x14ac:dyDescent="0.25">
      <c r="A136" s="144">
        <v>97</v>
      </c>
      <c r="B136" s="142" t="str">
        <f t="shared" ca="1" si="2"/>
        <v>Tilbageførte afskrivninger på årets afgang af ubebyggede grunde</v>
      </c>
      <c r="C136" s="57" t="s">
        <v>74</v>
      </c>
      <c r="D136" s="57" t="s">
        <v>478</v>
      </c>
      <c r="E136" s="4"/>
    </row>
    <row r="137" spans="1:5" ht="21" customHeight="1" thickBot="1" x14ac:dyDescent="0.3">
      <c r="A137" s="213">
        <v>98</v>
      </c>
      <c r="B137" s="214" t="str">
        <f t="shared" ca="1" si="2"/>
        <v>Tilbageførte afskrivninger på årets afgang af veje, havne, pladser o.l.</v>
      </c>
      <c r="C137" s="117" t="s">
        <v>75</v>
      </c>
      <c r="D137" s="117" t="s">
        <v>479</v>
      </c>
      <c r="E137" s="4"/>
    </row>
    <row r="138" spans="1:5" s="6" customFormat="1" ht="27" customHeight="1" x14ac:dyDescent="0.25">
      <c r="A138" s="137">
        <v>99</v>
      </c>
      <c r="B138" s="154" t="str">
        <f t="shared" ca="1" si="2"/>
        <v>Tilbageførte afskrivninger på grunde og bygninger i alt</v>
      </c>
      <c r="C138" s="165" t="s">
        <v>40</v>
      </c>
      <c r="D138" s="165" t="s">
        <v>480</v>
      </c>
    </row>
    <row r="139" spans="1:5" ht="24" customHeight="1" x14ac:dyDescent="0.25">
      <c r="A139" s="138"/>
      <c r="B139" s="198" t="str">
        <f t="shared" ca="1" si="2"/>
        <v>Tilbageførte afskrivninger på driftsmidler</v>
      </c>
      <c r="C139" s="177" t="s">
        <v>41</v>
      </c>
      <c r="D139" s="177" t="s">
        <v>481</v>
      </c>
      <c r="E139" s="4"/>
    </row>
    <row r="140" spans="1:5" x14ac:dyDescent="0.25">
      <c r="A140" s="144">
        <v>100</v>
      </c>
      <c r="B140" s="142" t="str">
        <f t="shared" ca="1" si="2"/>
        <v>Tilbageførte afskrivninger på årets afgang af produktionsanlæg og maskiner</v>
      </c>
      <c r="C140" s="80" t="s">
        <v>22</v>
      </c>
      <c r="D140" s="80" t="s">
        <v>482</v>
      </c>
      <c r="E140" s="4"/>
    </row>
    <row r="141" spans="1:5" customFormat="1" ht="30.75" thickBot="1" x14ac:dyDescent="0.3">
      <c r="A141" s="213">
        <v>101</v>
      </c>
      <c r="B141" s="214" t="str">
        <f t="shared" ca="1" si="2"/>
        <v>Tilbageførte afskrivninger på årets afgang af andre anlæg, 
driftsmateriel og inventar, inkl. tilbageførte afskrivninger på årets afgang af inventar i lejede lokaler</v>
      </c>
      <c r="C141" s="201" t="s">
        <v>81</v>
      </c>
      <c r="D141" s="201" t="s">
        <v>483</v>
      </c>
    </row>
    <row r="142" spans="1:5" s="6" customFormat="1" ht="26.25" customHeight="1" x14ac:dyDescent="0.25">
      <c r="A142" s="137">
        <v>102</v>
      </c>
      <c r="B142" s="154" t="str">
        <f t="shared" ca="1" si="2"/>
        <v>Tilbageførte afskrivninger på driftsmidler i alt</v>
      </c>
      <c r="C142" s="165" t="s">
        <v>42</v>
      </c>
      <c r="D142" s="165" t="s">
        <v>484</v>
      </c>
    </row>
    <row r="143" spans="1:5" s="12" customFormat="1" ht="6" customHeight="1" thickBot="1" x14ac:dyDescent="0.3">
      <c r="A143" s="215"/>
      <c r="B143" s="149"/>
      <c r="C143" s="178"/>
      <c r="D143" s="178"/>
    </row>
    <row r="144" spans="1:5" s="7" customFormat="1" ht="31.5" customHeight="1" thickBot="1" x14ac:dyDescent="0.3">
      <c r="A144" s="210">
        <v>103</v>
      </c>
      <c r="B144" s="206" t="str">
        <f t="shared" ca="1" si="2"/>
        <v>Afgang til bogført værdi i alt 
(pkt. 83+87+90-95-99-102)</v>
      </c>
      <c r="C144" s="179" t="s">
        <v>84</v>
      </c>
      <c r="D144" s="179" t="s">
        <v>485</v>
      </c>
    </row>
    <row r="145" spans="1:5" s="7" customFormat="1" ht="3.95" customHeight="1" thickTop="1" x14ac:dyDescent="0.25">
      <c r="A145" s="17"/>
      <c r="B145" s="116"/>
      <c r="C145" s="169"/>
      <c r="D145" s="169"/>
    </row>
    <row r="146" spans="1:5" ht="6.75" customHeight="1" x14ac:dyDescent="0.25">
      <c r="A146" s="16"/>
      <c r="B146" s="116"/>
      <c r="C146" s="79"/>
      <c r="D146" s="79"/>
      <c r="E146" s="4"/>
    </row>
    <row r="147" spans="1:5" x14ac:dyDescent="0.25">
      <c r="E147" s="4"/>
    </row>
    <row r="148" spans="1:5" x14ac:dyDescent="0.25">
      <c r="E148" s="4"/>
    </row>
    <row r="149" spans="1:5" x14ac:dyDescent="0.25">
      <c r="E149" s="4"/>
    </row>
    <row r="150" spans="1:5" x14ac:dyDescent="0.25">
      <c r="E150" s="4"/>
    </row>
    <row r="151" spans="1:5" x14ac:dyDescent="0.25">
      <c r="E151" s="4"/>
    </row>
    <row r="152" spans="1:5" x14ac:dyDescent="0.25">
      <c r="E152" s="4"/>
    </row>
    <row r="153" spans="1:5" x14ac:dyDescent="0.25">
      <c r="E153" s="4"/>
    </row>
    <row r="154" spans="1:5" x14ac:dyDescent="0.25">
      <c r="E154" s="4"/>
    </row>
    <row r="155" spans="1:5" x14ac:dyDescent="0.25">
      <c r="E155" s="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1</xdr:col>
                    <xdr:colOff>5172075</xdr:colOff>
                    <xdr:row>0</xdr:row>
                    <xdr:rowOff>66675</xdr:rowOff>
                  </from>
                  <to>
                    <xdr:col>1</xdr:col>
                    <xdr:colOff>6686550</xdr:colOff>
                    <xdr:row>0</xdr:row>
                    <xdr:rowOff>504825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5238750</xdr:colOff>
                    <xdr:row>0</xdr:row>
                    <xdr:rowOff>133350</xdr:rowOff>
                  </from>
                  <to>
                    <xdr:col>1</xdr:col>
                    <xdr:colOff>5676900</xdr:colOff>
                    <xdr:row>0</xdr:row>
                    <xdr:rowOff>457200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1</xdr:col>
                    <xdr:colOff>5886450</xdr:colOff>
                    <xdr:row>0</xdr:row>
                    <xdr:rowOff>133350</xdr:rowOff>
                  </from>
                  <to>
                    <xdr:col>1</xdr:col>
                    <xdr:colOff>6343650</xdr:colOff>
                    <xdr:row>0</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P117"/>
  <sheetViews>
    <sheetView topLeftCell="P1" workbookViewId="0">
      <selection activeCell="P1" sqref="P1:P1048576"/>
    </sheetView>
  </sheetViews>
  <sheetFormatPr defaultRowHeight="15" outlineLevelCol="1" x14ac:dyDescent="0.25"/>
  <cols>
    <col min="1" max="1" width="9.7109375" hidden="1" customWidth="1" outlineLevel="1"/>
    <col min="2" max="2" width="9.140625" style="104" hidden="1" customWidth="1" outlineLevel="1"/>
    <col min="3" max="3" width="9.140625" hidden="1" customWidth="1" outlineLevel="1"/>
    <col min="4" max="4" width="135.42578125" hidden="1" customWidth="1" outlineLevel="1"/>
    <col min="5" max="9" width="9.140625" hidden="1" customWidth="1" outlineLevel="1"/>
    <col min="10" max="10" width="53" hidden="1" customWidth="1" outlineLevel="1"/>
    <col min="11" max="11" width="39.140625" hidden="1" customWidth="1" outlineLevel="1"/>
    <col min="12" max="15" width="9.140625" hidden="1" customWidth="1" outlineLevel="1"/>
    <col min="16" max="16" width="10.42578125" style="105" bestFit="1" customWidth="1" collapsed="1"/>
  </cols>
  <sheetData>
    <row r="1" spans="1:16" x14ac:dyDescent="0.25">
      <c r="P1" s="105" t="s">
        <v>96</v>
      </c>
    </row>
    <row r="2" spans="1:16" x14ac:dyDescent="0.25">
      <c r="E2" t="s">
        <v>97</v>
      </c>
      <c r="G2" t="s">
        <v>98</v>
      </c>
      <c r="J2" t="s">
        <v>99</v>
      </c>
      <c r="K2" t="s">
        <v>100</v>
      </c>
      <c r="L2" t="s">
        <v>101</v>
      </c>
      <c r="P2" s="105" t="s">
        <v>102</v>
      </c>
    </row>
    <row r="3" spans="1:16" x14ac:dyDescent="0.25">
      <c r="D3" t="s">
        <v>103</v>
      </c>
      <c r="E3">
        <f>FIND("&lt;",D3,1)</f>
        <v>1</v>
      </c>
      <c r="F3">
        <f>FIND("&gt;",D3,1)</f>
        <v>55</v>
      </c>
      <c r="G3">
        <f>FIND("&lt;",D3,F3)</f>
        <v>74</v>
      </c>
      <c r="H3">
        <f>FIND("&gt;",D3,G3)</f>
        <v>112</v>
      </c>
      <c r="J3" t="str">
        <f>MID(D3,E3,F3)</f>
        <v>&lt;c:InformationOnTypeOfSubmittedReport contextRef="c10"&gt;</v>
      </c>
      <c r="K3" s="106" t="s">
        <v>285</v>
      </c>
      <c r="L3" t="str">
        <f>MID(D3,G3,H3)</f>
        <v>&lt;/c:InformationOnTypeOfSubmittedReport&gt;</v>
      </c>
      <c r="P3" s="105" t="str">
        <f t="shared" ref="P3:P34" si="0">+J3&amp;K3&amp;L3</f>
        <v>&lt;c:InformationOnTypeOfSubmittedReport contextRef="c10"&gt;Regnskabsstatistik&lt;/c:InformationOnTypeOfSubmittedReport&gt;</v>
      </c>
    </row>
    <row r="4" spans="1:16" x14ac:dyDescent="0.25">
      <c r="D4" t="s">
        <v>104</v>
      </c>
      <c r="E4">
        <f>FIND("&lt;",D4,1)</f>
        <v>1</v>
      </c>
      <c r="F4">
        <f t="shared" ref="F4:F67" si="1">FIND("&gt;",D4,1)</f>
        <v>45</v>
      </c>
      <c r="G4">
        <f t="shared" ref="G4:G67" si="2">FIND("&lt;",D4,F4)</f>
        <v>56</v>
      </c>
      <c r="H4">
        <f t="shared" ref="H4:H67" si="3">FIND("&gt;",D4,G4)</f>
        <v>84</v>
      </c>
      <c r="J4" t="str">
        <f t="shared" ref="J4:J67" si="4">MID(D4,E4,F4)</f>
        <v>&lt;c:ReportingPeriodStartDate contextRef="c10"&gt;</v>
      </c>
      <c r="K4" s="107" t="str">
        <f>Regnskabsstatistik!F6</f>
        <v>2024-01-01</v>
      </c>
      <c r="L4" t="str">
        <f t="shared" ref="L4:L66" si="5">MID(D4,G4,H4)</f>
        <v>&lt;/c:ReportingPeriodStartDate&gt;</v>
      </c>
      <c r="P4" s="105" t="str">
        <f t="shared" si="0"/>
        <v>&lt;c:ReportingPeriodStartDate contextRef="c10"&gt;2024-01-01&lt;/c:ReportingPeriodStartDate&gt;</v>
      </c>
    </row>
    <row r="5" spans="1:16" x14ac:dyDescent="0.25">
      <c r="D5" t="s">
        <v>105</v>
      </c>
      <c r="E5">
        <f t="shared" ref="E5:E68" si="6">FIND("&lt;",D5,1)</f>
        <v>1</v>
      </c>
      <c r="F5">
        <f t="shared" si="1"/>
        <v>43</v>
      </c>
      <c r="G5">
        <f t="shared" si="2"/>
        <v>54</v>
      </c>
      <c r="H5">
        <f t="shared" si="3"/>
        <v>80</v>
      </c>
      <c r="J5" t="str">
        <f t="shared" si="4"/>
        <v>&lt;c:ReportingPeriodEndDate contextRef="c10"&gt;</v>
      </c>
      <c r="K5" s="107" t="str">
        <f>Regnskabsstatistik!G6</f>
        <v>2024-12-31</v>
      </c>
      <c r="L5" t="str">
        <f t="shared" si="5"/>
        <v>&lt;/c:ReportingPeriodEndDate&gt;</v>
      </c>
      <c r="P5" s="105" t="str">
        <f t="shared" si="0"/>
        <v>&lt;c:ReportingPeriodEndDate contextRef="c10"&gt;2024-12-31&lt;/c:ReportingPeriodEndDate&gt;</v>
      </c>
    </row>
    <row r="6" spans="1:16" x14ac:dyDescent="0.25">
      <c r="D6" t="s">
        <v>106</v>
      </c>
      <c r="E6">
        <f t="shared" si="6"/>
        <v>1</v>
      </c>
      <c r="F6">
        <f t="shared" si="1"/>
        <v>43</v>
      </c>
      <c r="G6">
        <f t="shared" si="2"/>
        <v>54</v>
      </c>
      <c r="H6">
        <f t="shared" si="3"/>
        <v>80</v>
      </c>
      <c r="J6" t="str">
        <f t="shared" si="4"/>
        <v>&lt;c:DateOfApprovalOfReport contextRef="c10"&gt;</v>
      </c>
      <c r="K6" s="107" t="str">
        <f>Regnskabsstatistik!F150</f>
        <v>2025-05-01</v>
      </c>
      <c r="L6" t="str">
        <f t="shared" si="5"/>
        <v>&lt;/c:DateOfApprovalOfReport&gt;</v>
      </c>
      <c r="P6" s="105" t="str">
        <f t="shared" si="0"/>
        <v>&lt;c:DateOfApprovalOfReport contextRef="c10"&gt;2025-05-01&lt;/c:DateOfApprovalOfReport&gt;</v>
      </c>
    </row>
    <row r="7" spans="1:16" x14ac:dyDescent="0.25">
      <c r="D7" t="s">
        <v>107</v>
      </c>
      <c r="E7">
        <f t="shared" si="6"/>
        <v>1</v>
      </c>
      <c r="F7">
        <f t="shared" si="1"/>
        <v>42</v>
      </c>
      <c r="G7">
        <f t="shared" si="2"/>
        <v>65</v>
      </c>
      <c r="H7">
        <f t="shared" si="3"/>
        <v>90</v>
      </c>
      <c r="J7" t="str">
        <f t="shared" si="4"/>
        <v>&lt;c:NameOfReportingEntity contextRef="c10"&gt;</v>
      </c>
      <c r="K7" s="106" t="str">
        <f>Regnskabsstatistik!F3</f>
        <v>Test A/S</v>
      </c>
      <c r="L7" t="str">
        <f t="shared" si="5"/>
        <v>&lt;/c:NameOfReportingEntity&gt;</v>
      </c>
      <c r="P7" s="105" t="str">
        <f t="shared" si="0"/>
        <v>&lt;c:NameOfReportingEntity contextRef="c10"&gt;Test A/S&lt;/c:NameOfReportingEntity&gt;</v>
      </c>
    </row>
    <row r="8" spans="1:16" x14ac:dyDescent="0.25">
      <c r="D8" t="s">
        <v>108</v>
      </c>
      <c r="E8">
        <f>FIND("&lt;",D8,1)</f>
        <v>1</v>
      </c>
      <c r="F8">
        <f>FIND("&gt;",D8,1)</f>
        <v>61</v>
      </c>
      <c r="G8">
        <f t="shared" si="2"/>
        <v>70</v>
      </c>
      <c r="H8">
        <f t="shared" si="3"/>
        <v>114</v>
      </c>
      <c r="J8" t="str">
        <f>MID(D8,E8,F8)</f>
        <v>&lt;c:IdentificationNumberCvrOfReportingEntity contextRef="c10"&gt;</v>
      </c>
      <c r="K8" s="106">
        <f>Regnskabsstatistik!F2</f>
        <v>17150413</v>
      </c>
      <c r="L8" t="str">
        <f t="shared" si="5"/>
        <v>&lt;/c:IdentificationNumberCvrOfReportingEntity&gt;</v>
      </c>
      <c r="P8" s="105" t="str">
        <f t="shared" si="0"/>
        <v>&lt;c:IdentificationNumberCvrOfReportingEntity contextRef="c10"&gt;17150413&lt;/c:IdentificationNumberCvrOfReportingEntity&gt;</v>
      </c>
    </row>
    <row r="9" spans="1:16" x14ac:dyDescent="0.25">
      <c r="A9" t="s">
        <v>109</v>
      </c>
      <c r="D9" t="s">
        <v>110</v>
      </c>
      <c r="E9">
        <f t="shared" si="6"/>
        <v>1</v>
      </c>
      <c r="F9">
        <f t="shared" si="1"/>
        <v>50</v>
      </c>
      <c r="G9">
        <f t="shared" si="2"/>
        <v>64</v>
      </c>
      <c r="H9">
        <f t="shared" si="3"/>
        <v>97</v>
      </c>
      <c r="J9" t="str">
        <f t="shared" si="4"/>
        <v>&lt;e:NameAndSurnameOfContactPerson contextRef="c10"&gt;</v>
      </c>
      <c r="K9" s="106" t="str">
        <f>Regnskabsstatistik!B138</f>
        <v>DST</v>
      </c>
      <c r="L9" t="str">
        <f t="shared" si="5"/>
        <v>&lt;/e:NameAndSurnameOfContactPerson&gt;</v>
      </c>
      <c r="P9" s="105" t="str">
        <f t="shared" si="0"/>
        <v>&lt;e:NameAndSurnameOfContactPerson contextRef="c10"&gt;DST&lt;/e:NameAndSurnameOfContactPerson&gt;</v>
      </c>
    </row>
    <row r="10" spans="1:16" x14ac:dyDescent="0.25">
      <c r="A10" t="s">
        <v>111</v>
      </c>
      <c r="D10" t="s">
        <v>112</v>
      </c>
      <c r="E10">
        <f t="shared" si="6"/>
        <v>1</v>
      </c>
      <c r="F10">
        <f t="shared" si="1"/>
        <v>40</v>
      </c>
      <c r="G10">
        <f t="shared" si="2"/>
        <v>54</v>
      </c>
      <c r="H10">
        <f t="shared" si="3"/>
        <v>77</v>
      </c>
      <c r="J10" t="str">
        <f t="shared" si="4"/>
        <v>&lt;e:ContactEmailAddress contextRef="c10"&gt;</v>
      </c>
      <c r="K10" s="106" t="str">
        <f>Regnskabsstatistik!B144</f>
        <v>test@test.dk</v>
      </c>
      <c r="L10" t="str">
        <f t="shared" si="5"/>
        <v>&lt;/e:ContactEmailAddress&gt;</v>
      </c>
      <c r="P10" s="105" t="str">
        <f t="shared" si="0"/>
        <v>&lt;e:ContactEmailAddress contextRef="c10"&gt;test@test.dk&lt;/e:ContactEmailAddress&gt;</v>
      </c>
    </row>
    <row r="11" spans="1:16" x14ac:dyDescent="0.25">
      <c r="A11" t="s">
        <v>113</v>
      </c>
      <c r="D11" t="s">
        <v>114</v>
      </c>
      <c r="E11">
        <f t="shared" si="6"/>
        <v>1</v>
      </c>
      <c r="F11">
        <f t="shared" si="1"/>
        <v>43</v>
      </c>
      <c r="G11">
        <f t="shared" si="2"/>
        <v>57</v>
      </c>
      <c r="H11">
        <f t="shared" si="3"/>
        <v>83</v>
      </c>
      <c r="J11" t="str">
        <f t="shared" si="4"/>
        <v>&lt;e:ContactTelephoneNumber contextRef="c10"&gt;</v>
      </c>
      <c r="K11" s="106">
        <f>Regnskabsstatistik!B141</f>
        <v>11223344</v>
      </c>
      <c r="L11" t="str">
        <f t="shared" si="5"/>
        <v>&lt;/e:ContactTelephoneNumber&gt;</v>
      </c>
      <c r="P11" s="105" t="str">
        <f t="shared" si="0"/>
        <v>&lt;e:ContactTelephoneNumber contextRef="c10"&gt;11223344&lt;/e:ContactTelephoneNumber&gt;</v>
      </c>
    </row>
    <row r="12" spans="1:16" x14ac:dyDescent="0.25">
      <c r="A12" t="s">
        <v>115</v>
      </c>
      <c r="D12" t="s">
        <v>116</v>
      </c>
      <c r="E12">
        <f t="shared" si="6"/>
        <v>1</v>
      </c>
      <c r="F12">
        <f t="shared" si="1"/>
        <v>52</v>
      </c>
      <c r="G12">
        <f t="shared" si="2"/>
        <v>66</v>
      </c>
      <c r="H12">
        <f t="shared" si="3"/>
        <v>101</v>
      </c>
      <c r="J12" t="str">
        <f t="shared" si="4"/>
        <v>&lt;e:ContactTelephoneNumberExtension contextRef="c10"&gt;</v>
      </c>
      <c r="K12" s="106">
        <f>Regnskabsstatistik!B141</f>
        <v>11223344</v>
      </c>
      <c r="L12" t="str">
        <f t="shared" si="5"/>
        <v>&lt;/e:ContactTelephoneNumberExtension&gt;</v>
      </c>
      <c r="P12" s="105" t="str">
        <f t="shared" si="0"/>
        <v>&lt;e:ContactTelephoneNumberExtension contextRef="c10"&gt;11223344&lt;/e:ContactTelephoneNumberExtension&gt;</v>
      </c>
    </row>
    <row r="13" spans="1:16" x14ac:dyDescent="0.25">
      <c r="A13" t="s">
        <v>117</v>
      </c>
      <c r="B13" s="104">
        <v>1</v>
      </c>
      <c r="C13">
        <v>1</v>
      </c>
      <c r="D13" t="s">
        <v>118</v>
      </c>
      <c r="E13">
        <f t="shared" si="6"/>
        <v>1</v>
      </c>
      <c r="F13">
        <f t="shared" si="1"/>
        <v>55</v>
      </c>
      <c r="G13">
        <f t="shared" si="2"/>
        <v>63</v>
      </c>
      <c r="H13">
        <f t="shared" si="3"/>
        <v>74</v>
      </c>
      <c r="J13" t="str">
        <f t="shared" si="4"/>
        <v>&lt;d:Revenue contextRef="c10" decimals="-3" unitRef="u1"&gt;</v>
      </c>
      <c r="K13" s="106">
        <f>Regnskabsstatistik!F16*1000</f>
        <v>0</v>
      </c>
      <c r="L13" t="str">
        <f t="shared" si="5"/>
        <v>&lt;/d:Revenue&gt;</v>
      </c>
      <c r="P13" s="105" t="str">
        <f t="shared" si="0"/>
        <v>&lt;d:Revenue contextRef="c10" decimals="-3" unitRef="u1"&gt;0&lt;/d:Revenue&gt;</v>
      </c>
    </row>
    <row r="14" spans="1:16" x14ac:dyDescent="0.25">
      <c r="A14" t="s">
        <v>119</v>
      </c>
      <c r="B14" s="104">
        <v>2</v>
      </c>
      <c r="C14">
        <v>4</v>
      </c>
      <c r="D14" t="s">
        <v>120</v>
      </c>
      <c r="E14">
        <f t="shared" si="6"/>
        <v>1</v>
      </c>
      <c r="F14">
        <f t="shared" si="1"/>
        <v>83</v>
      </c>
      <c r="G14">
        <f t="shared" si="2"/>
        <v>90</v>
      </c>
      <c r="H14">
        <f t="shared" si="3"/>
        <v>129</v>
      </c>
      <c r="J14" t="str">
        <f t="shared" si="4"/>
        <v>&lt;d:WorkPerformedByEntityAndCapitalised contextRef="c10" decimals="-3" unitRef="u1"&gt;</v>
      </c>
      <c r="K14" s="106">
        <f>Regnskabsstatistik!F17*1000</f>
        <v>0</v>
      </c>
      <c r="L14" t="str">
        <f t="shared" si="5"/>
        <v>&lt;/d:WorkPerformedByEntityAndCapitalised&gt;</v>
      </c>
      <c r="P14" s="105" t="str">
        <f t="shared" si="0"/>
        <v>&lt;d:WorkPerformedByEntityAndCapitalised contextRef="c10" decimals="-3" unitRef="u1"&gt;0&lt;/d:WorkPerformedByEntityAndCapitalised&gt;</v>
      </c>
    </row>
    <row r="15" spans="1:16" x14ac:dyDescent="0.25">
      <c r="A15" t="s">
        <v>121</v>
      </c>
      <c r="B15" s="104">
        <v>3</v>
      </c>
      <c r="C15">
        <v>5</v>
      </c>
      <c r="D15" t="s">
        <v>122</v>
      </c>
      <c r="E15">
        <f t="shared" si="6"/>
        <v>1</v>
      </c>
      <c r="F15">
        <f t="shared" si="1"/>
        <v>68</v>
      </c>
      <c r="G15">
        <f t="shared" si="2"/>
        <v>76</v>
      </c>
      <c r="H15">
        <f t="shared" si="3"/>
        <v>100</v>
      </c>
      <c r="J15" t="str">
        <f t="shared" si="4"/>
        <v>&lt;d:OtherOperatingIncome contextRef="c10" decimals="-3" unitRef="u1"&gt;</v>
      </c>
      <c r="K15" s="106">
        <f>Regnskabsstatistik!F18*1000</f>
        <v>0</v>
      </c>
      <c r="L15" t="str">
        <f t="shared" si="5"/>
        <v>&lt;/d:OtherOperatingIncome&gt;</v>
      </c>
      <c r="P15" s="105" t="str">
        <f t="shared" si="0"/>
        <v>&lt;d:OtherOperatingIncome contextRef="c10" decimals="-3" unitRef="u1"&gt;0&lt;/d:OtherOperatingIncome&gt;</v>
      </c>
    </row>
    <row r="16" spans="1:16" x14ac:dyDescent="0.25">
      <c r="A16" t="s">
        <v>123</v>
      </c>
      <c r="B16" s="104">
        <v>4</v>
      </c>
      <c r="C16">
        <v>6</v>
      </c>
      <c r="D16" t="s">
        <v>124</v>
      </c>
      <c r="E16">
        <f t="shared" si="6"/>
        <v>1</v>
      </c>
      <c r="F16">
        <f t="shared" si="1"/>
        <v>59</v>
      </c>
      <c r="G16">
        <f t="shared" si="2"/>
        <v>66</v>
      </c>
      <c r="H16">
        <f t="shared" si="3"/>
        <v>81</v>
      </c>
      <c r="J16" t="str">
        <f t="shared" si="4"/>
        <v>&lt;d:CostOfSales contextRef="c10" decimals="-3" unitRef="u1"&gt;</v>
      </c>
      <c r="K16" s="106">
        <f>Regnskabsstatistik!F19*1000</f>
        <v>0</v>
      </c>
      <c r="L16" t="str">
        <f t="shared" si="5"/>
        <v>&lt;/d:CostOfSales&gt;</v>
      </c>
      <c r="P16" s="105" t="str">
        <f t="shared" si="0"/>
        <v>&lt;d:CostOfSales contextRef="c10" decimals="-3" unitRef="u1"&gt;0&lt;/d:CostOfSales&gt;</v>
      </c>
    </row>
    <row r="17" spans="1:16" x14ac:dyDescent="0.25">
      <c r="A17" t="s">
        <v>125</v>
      </c>
      <c r="B17" s="104">
        <v>5</v>
      </c>
      <c r="C17">
        <v>9</v>
      </c>
      <c r="D17" s="108" t="s">
        <v>126</v>
      </c>
      <c r="E17">
        <f>FIND("&lt;",D17,1)</f>
        <v>1</v>
      </c>
      <c r="F17">
        <f>FIND("&gt;",D17,1)</f>
        <v>121</v>
      </c>
      <c r="G17">
        <f>FIND("&lt;",D17,F17)</f>
        <v>123</v>
      </c>
      <c r="H17">
        <f>FIND("&gt;",D17,G17)</f>
        <v>200</v>
      </c>
      <c r="J17" t="str">
        <f>MID(D17,E17,F17)</f>
        <v>&lt;e:CostOfSubcontractorsAndOtherWorkDoneByOthersNonemployeesOnEntityMaterials contextRef="c10" decimals="-3" unitRef="u1"&gt;</v>
      </c>
      <c r="K17" s="106">
        <f>Regnskabsstatistik!F20*1000</f>
        <v>0</v>
      </c>
      <c r="L17" t="str">
        <f>MID(D17,G17,H17)</f>
        <v>&lt;/e:CostOfSubcontractorsAndOtherWorkDoneByOthersNonemployeesOnEntityMaterials&gt;</v>
      </c>
      <c r="P17" s="105" t="str">
        <f t="shared" si="0"/>
        <v>&lt;e:CostOfSubcontractorsAndOtherWorkDoneByOthersNonemployeesOnEntityMaterials contextRef="c10" decimals="-3" unitRef="u1"&gt;0&lt;/e:CostOfSubcontractorsAndOtherWorkDoneByOthersNonemployeesOnEntityMaterials&gt;</v>
      </c>
    </row>
    <row r="18" spans="1:16" x14ac:dyDescent="0.25">
      <c r="A18" t="s">
        <v>127</v>
      </c>
      <c r="B18" s="104">
        <v>6</v>
      </c>
      <c r="C18">
        <v>10</v>
      </c>
      <c r="D18" s="108" t="s">
        <v>128</v>
      </c>
      <c r="E18">
        <f>FIND("&lt;",D18,1)</f>
        <v>1</v>
      </c>
      <c r="F18">
        <f>FIND("&gt;",D18,1)</f>
        <v>76</v>
      </c>
      <c r="G18">
        <f>FIND("&lt;",D18,F18)</f>
        <v>82</v>
      </c>
      <c r="H18">
        <f>FIND("&gt;",D18,G18)</f>
        <v>114</v>
      </c>
      <c r="J18" t="str">
        <f>MID(D18,E18,F18)</f>
        <v>&lt;e:RentPaidExcludingHeatingBill contextRef="c10" decimals="-3" unitRef="u1"&gt;</v>
      </c>
      <c r="K18" s="106">
        <f>Regnskabsstatistik!F21*1000</f>
        <v>0</v>
      </c>
      <c r="L18" t="str">
        <f>MID(D18,G18,H18)</f>
        <v>&lt;/e:RentPaidExcludingHeatingBill&gt;</v>
      </c>
      <c r="P18" s="105" t="str">
        <f t="shared" si="0"/>
        <v>&lt;e:RentPaidExcludingHeatingBill contextRef="c10" decimals="-3" unitRef="u1"&gt;0&lt;/e:RentPaidExcludingHeatingBill&gt;</v>
      </c>
    </row>
    <row r="19" spans="1:16" x14ac:dyDescent="0.25">
      <c r="A19" t="s">
        <v>129</v>
      </c>
      <c r="B19" s="104">
        <v>7</v>
      </c>
      <c r="C19">
        <v>11</v>
      </c>
      <c r="D19" s="108" t="s">
        <v>130</v>
      </c>
      <c r="E19">
        <f t="shared" si="6"/>
        <v>1</v>
      </c>
      <c r="F19">
        <f t="shared" si="1"/>
        <v>93</v>
      </c>
      <c r="G19">
        <f t="shared" si="2"/>
        <v>99</v>
      </c>
      <c r="H19">
        <f t="shared" si="3"/>
        <v>148</v>
      </c>
      <c r="J19" t="str">
        <f t="shared" si="4"/>
        <v>&lt;e:CostOfMinorEquipmentAndFixturesNotCapitalised contextRef="c10" decimals="-3" unitRef="u1"&gt;</v>
      </c>
      <c r="K19" s="106">
        <f>Regnskabsstatistik!F22*1000</f>
        <v>0</v>
      </c>
      <c r="L19" t="str">
        <f t="shared" si="5"/>
        <v>&lt;/e:CostOfMinorEquipmentAndFixturesNotCapitalised&gt;</v>
      </c>
      <c r="P19" s="105" t="str">
        <f t="shared" si="0"/>
        <v>&lt;e:CostOfMinorEquipmentAndFixturesNotCapitalised contextRef="c10" decimals="-3" unitRef="u1"&gt;0&lt;/e:CostOfMinorEquipmentAndFixturesNotCapitalised&gt;</v>
      </c>
    </row>
    <row r="20" spans="1:16" x14ac:dyDescent="0.25">
      <c r="A20" t="s">
        <v>131</v>
      </c>
      <c r="B20" s="104">
        <v>8</v>
      </c>
      <c r="C20">
        <v>12</v>
      </c>
      <c r="D20" s="108" t="s">
        <v>132</v>
      </c>
      <c r="E20">
        <f t="shared" si="6"/>
        <v>1</v>
      </c>
      <c r="F20">
        <f t="shared" si="1"/>
        <v>104</v>
      </c>
      <c r="G20">
        <f t="shared" si="2"/>
        <v>110</v>
      </c>
      <c r="H20">
        <f t="shared" si="3"/>
        <v>170</v>
      </c>
      <c r="J20" t="str">
        <f t="shared" si="4"/>
        <v>&lt;e:PaymentsForTemporaryWorkersProvidedFromAnotherEnterprise contextRef="c10" decimals="-3" unitRef="u1"&gt;</v>
      </c>
      <c r="K20" s="106">
        <f>Regnskabsstatistik!F23*1000</f>
        <v>0</v>
      </c>
      <c r="L20" t="str">
        <f t="shared" si="5"/>
        <v>&lt;/e:PaymentsForTemporaryWorkersProvidedFromAnotherEnterprise&gt;</v>
      </c>
      <c r="P20" s="105" t="str">
        <f t="shared" si="0"/>
        <v>&lt;e:PaymentsForTemporaryWorkersProvidedFromAnotherEnterprise contextRef="c10" decimals="-3" unitRef="u1"&gt;0&lt;/e:PaymentsForTemporaryWorkersProvidedFromAnotherEnterprise&gt;</v>
      </c>
    </row>
    <row r="21" spans="1:16" x14ac:dyDescent="0.25">
      <c r="A21" t="s">
        <v>133</v>
      </c>
      <c r="B21" s="104">
        <v>9</v>
      </c>
      <c r="C21">
        <v>13</v>
      </c>
      <c r="D21" s="108" t="s">
        <v>134</v>
      </c>
      <c r="E21">
        <f t="shared" si="6"/>
        <v>1</v>
      </c>
      <c r="F21">
        <f t="shared" si="1"/>
        <v>101</v>
      </c>
      <c r="G21">
        <f t="shared" si="2"/>
        <v>108</v>
      </c>
      <c r="H21">
        <f t="shared" si="3"/>
        <v>165</v>
      </c>
      <c r="J21" t="str">
        <f t="shared" si="4"/>
        <v>&lt;e:PaymentsForLongtermRentalAndOperationalLeasingOfGoods contextRef="c10" decimals="-3" unitRef="u1"&gt;</v>
      </c>
      <c r="K21" s="106">
        <f>Regnskabsstatistik!F24*1000</f>
        <v>0</v>
      </c>
      <c r="L21" t="str">
        <f t="shared" si="5"/>
        <v>&lt;/e:PaymentsForLongtermRentalAndOperationalLeasingOfGoods&gt;</v>
      </c>
      <c r="P21" s="105" t="str">
        <f t="shared" si="0"/>
        <v>&lt;e:PaymentsForLongtermRentalAndOperationalLeasingOfGoods contextRef="c10" decimals="-3" unitRef="u1"&gt;0&lt;/e:PaymentsForLongtermRentalAndOperationalLeasingOfGoods&gt;</v>
      </c>
    </row>
    <row r="22" spans="1:16" x14ac:dyDescent="0.25">
      <c r="A22" t="s">
        <v>135</v>
      </c>
      <c r="B22" s="104">
        <v>10</v>
      </c>
      <c r="C22">
        <v>14</v>
      </c>
      <c r="D22" s="108" t="s">
        <v>136</v>
      </c>
      <c r="E22">
        <f t="shared" si="6"/>
        <v>1</v>
      </c>
      <c r="F22">
        <f t="shared" si="1"/>
        <v>83</v>
      </c>
      <c r="G22">
        <f t="shared" si="2"/>
        <v>90</v>
      </c>
      <c r="H22">
        <f t="shared" si="3"/>
        <v>129</v>
      </c>
      <c r="J22" t="str">
        <f t="shared" si="4"/>
        <v>&lt;f:OrdinaryWriteoffsInRespectOfDebtors contextRef="c10" decimals="-3" unitRef="u1"&gt;</v>
      </c>
      <c r="K22" s="106">
        <f>Regnskabsstatistik!F25*1000</f>
        <v>0</v>
      </c>
      <c r="L22" t="str">
        <f t="shared" si="5"/>
        <v>&lt;/f:OrdinaryWriteoffsInRespectOfDebtors&gt;</v>
      </c>
      <c r="P22" s="105" t="str">
        <f t="shared" si="0"/>
        <v>&lt;f:OrdinaryWriteoffsInRespectOfDebtors contextRef="c10" decimals="-3" unitRef="u1"&gt;0&lt;/f:OrdinaryWriteoffsInRespectOfDebtors&gt;</v>
      </c>
    </row>
    <row r="23" spans="1:16" x14ac:dyDescent="0.25">
      <c r="A23" t="s">
        <v>137</v>
      </c>
      <c r="B23" s="104">
        <v>11</v>
      </c>
      <c r="C23">
        <v>15</v>
      </c>
      <c r="D23" s="108" t="s">
        <v>138</v>
      </c>
      <c r="E23">
        <f t="shared" si="6"/>
        <v>1</v>
      </c>
      <c r="F23">
        <f t="shared" si="1"/>
        <v>86</v>
      </c>
      <c r="G23">
        <f t="shared" si="2"/>
        <v>94</v>
      </c>
      <c r="H23">
        <f t="shared" si="3"/>
        <v>136</v>
      </c>
      <c r="J23" t="str">
        <f t="shared" si="4"/>
        <v>&lt;e:OtherExternalChargesExcludingSecondary contextRef="c10" decimals="-3" unitRef="u1"&gt;</v>
      </c>
      <c r="K23" s="106">
        <f>Regnskabsstatistik!F26*1000</f>
        <v>0</v>
      </c>
      <c r="L23" t="str">
        <f t="shared" si="5"/>
        <v>&lt;/e:OtherExternalChargesExcludingSecondary&gt;</v>
      </c>
      <c r="P23" s="105" t="str">
        <f t="shared" si="0"/>
        <v>&lt;e:OtherExternalChargesExcludingSecondary contextRef="c10" decimals="-3" unitRef="u1"&gt;0&lt;/e:OtherExternalChargesExcludingSecondary&gt;</v>
      </c>
    </row>
    <row r="24" spans="1:16" x14ac:dyDescent="0.25">
      <c r="A24" t="s">
        <v>139</v>
      </c>
      <c r="B24" s="104">
        <v>12</v>
      </c>
      <c r="C24">
        <v>16</v>
      </c>
      <c r="D24" s="108" t="s">
        <v>140</v>
      </c>
      <c r="E24">
        <f t="shared" si="6"/>
        <v>1</v>
      </c>
      <c r="F24">
        <f t="shared" si="1"/>
        <v>64</v>
      </c>
      <c r="G24">
        <f t="shared" si="2"/>
        <v>71</v>
      </c>
      <c r="H24">
        <f t="shared" si="3"/>
        <v>91</v>
      </c>
      <c r="J24" t="str">
        <f t="shared" si="4"/>
        <v>&lt;d:WagesAndSalaries contextRef="c10" decimals="-3" unitRef="u1"&gt;</v>
      </c>
      <c r="K24" s="106">
        <f>Regnskabsstatistik!F27*1000</f>
        <v>0</v>
      </c>
      <c r="L24" t="str">
        <f t="shared" si="5"/>
        <v>&lt;/d:WagesAndSalaries&gt;</v>
      </c>
      <c r="P24" s="105" t="str">
        <f t="shared" si="0"/>
        <v>&lt;d:WagesAndSalaries contextRef="c10" decimals="-3" unitRef="u1"&gt;0&lt;/d:WagesAndSalaries&gt;</v>
      </c>
    </row>
    <row r="25" spans="1:16" x14ac:dyDescent="0.25">
      <c r="A25" t="s">
        <v>141</v>
      </c>
      <c r="B25" s="104">
        <v>13</v>
      </c>
      <c r="C25">
        <v>17</v>
      </c>
      <c r="D25" s="108" t="s">
        <v>142</v>
      </c>
      <c r="E25">
        <f t="shared" si="6"/>
        <v>1</v>
      </c>
      <c r="F25">
        <f t="shared" si="1"/>
        <v>76</v>
      </c>
      <c r="G25">
        <f t="shared" si="2"/>
        <v>83</v>
      </c>
      <c r="H25">
        <f t="shared" si="3"/>
        <v>115</v>
      </c>
      <c r="J25" t="str">
        <f t="shared" si="4"/>
        <v>&lt;d:PostemploymentBenefitExpense contextRef="c10" decimals="-3" unitRef="u1"&gt;</v>
      </c>
      <c r="K25" s="106">
        <f>Regnskabsstatistik!F28*1000</f>
        <v>0</v>
      </c>
      <c r="L25" t="str">
        <f t="shared" si="5"/>
        <v>&lt;/d:PostemploymentBenefitExpense&gt;</v>
      </c>
      <c r="P25" s="105" t="str">
        <f t="shared" si="0"/>
        <v>&lt;d:PostemploymentBenefitExpense contextRef="c10" decimals="-3" unitRef="u1"&gt;0&lt;/d:PostemploymentBenefitExpense&gt;</v>
      </c>
    </row>
    <row r="26" spans="1:16" x14ac:dyDescent="0.25">
      <c r="A26" t="s">
        <v>143</v>
      </c>
      <c r="B26" s="104">
        <v>14</v>
      </c>
      <c r="C26">
        <v>18</v>
      </c>
      <c r="D26" s="108" t="s">
        <v>144</v>
      </c>
      <c r="E26">
        <f t="shared" si="6"/>
        <v>1</v>
      </c>
      <c r="F26">
        <f t="shared" si="1"/>
        <v>75</v>
      </c>
      <c r="G26">
        <f t="shared" si="2"/>
        <v>82</v>
      </c>
      <c r="H26">
        <f t="shared" si="3"/>
        <v>113</v>
      </c>
      <c r="J26" t="str">
        <f t="shared" si="4"/>
        <v>&lt;d:SocialSecurityContributions contextRef="c10" decimals="-3" unitRef="u1"&gt;</v>
      </c>
      <c r="K26" s="106">
        <f>Regnskabsstatistik!F29*1000</f>
        <v>0</v>
      </c>
      <c r="L26" t="str">
        <f t="shared" si="5"/>
        <v>&lt;/d:SocialSecurityContributions&gt;</v>
      </c>
      <c r="P26" s="105" t="str">
        <f t="shared" si="0"/>
        <v>&lt;d:SocialSecurityContributions contextRef="c10" decimals="-3" unitRef="u1"&gt;0&lt;/d:SocialSecurityContributions&gt;</v>
      </c>
    </row>
    <row r="27" spans="1:16" x14ac:dyDescent="0.25">
      <c r="A27" t="s">
        <v>145</v>
      </c>
      <c r="B27" s="104">
        <v>15</v>
      </c>
      <c r="C27">
        <v>19</v>
      </c>
      <c r="D27" s="108" t="s">
        <v>146</v>
      </c>
      <c r="E27">
        <f t="shared" si="6"/>
        <v>1</v>
      </c>
      <c r="F27">
        <f t="shared" si="1"/>
        <v>149</v>
      </c>
      <c r="G27">
        <f t="shared" si="2"/>
        <v>157</v>
      </c>
      <c r="H27">
        <f t="shared" si="3"/>
        <v>262</v>
      </c>
      <c r="J27" t="str">
        <f t="shared" si="4"/>
        <v>&lt;e:DepreciationAmortisationExpenseOfPropertyPlantAndEquipmentAndIntangibleAssetsRecognisedInProfitOrLoss contextRef="c10" decimals="-3" unitRef="u1"&gt;</v>
      </c>
      <c r="K27" s="106">
        <f>Regnskabsstatistik!F30*1000</f>
        <v>0</v>
      </c>
      <c r="L27" t="str">
        <f t="shared" si="5"/>
        <v>&lt;/e:DepreciationAmortisationExpenseOfPropertyPlantAndEquipmentAndIntangibleAssetsRecognisedInProfitOrLoss&gt;</v>
      </c>
      <c r="P27" s="105" t="str">
        <f t="shared" si="0"/>
        <v>&lt;e:DepreciationAmortisationExpenseOfPropertyPlantAndEquipmentAndIntangibleAssetsRecognisedInProfitOrLoss contextRef="c10" decimals="-3" unitRef="u1"&gt;0&lt;/e:DepreciationAmortisationExpenseOfPropertyPlantAndEquipmentAndIntangibleAssetsRecognisedInProfitOrLoss&gt;</v>
      </c>
    </row>
    <row r="28" spans="1:16" x14ac:dyDescent="0.25">
      <c r="A28" t="s">
        <v>147</v>
      </c>
      <c r="B28" s="104">
        <v>16</v>
      </c>
      <c r="C28">
        <v>20</v>
      </c>
      <c r="D28" s="108" t="s">
        <v>148</v>
      </c>
      <c r="E28">
        <f t="shared" si="6"/>
        <v>1</v>
      </c>
      <c r="F28">
        <f t="shared" si="1"/>
        <v>134</v>
      </c>
      <c r="G28">
        <f t="shared" si="2"/>
        <v>141</v>
      </c>
      <c r="H28">
        <f t="shared" si="3"/>
        <v>231</v>
      </c>
      <c r="J28" t="str">
        <f t="shared" si="4"/>
        <v>&lt;e:ImpairmentLossesOfPropertyPlantAndEquipmentAndIntangibleAssetsRecognisedInProfitOrLoss contextRef="c10" decimals="-3" unitRef="u1"&gt;</v>
      </c>
      <c r="K28" s="106">
        <f>Regnskabsstatistik!F31*1000</f>
        <v>0</v>
      </c>
      <c r="L28" t="str">
        <f t="shared" si="5"/>
        <v>&lt;/e:ImpairmentLossesOfPropertyPlantAndEquipmentAndIntangibleAssetsRecognisedInProfitOrLoss&gt;</v>
      </c>
      <c r="P28" s="105" t="str">
        <f t="shared" si="0"/>
        <v>&lt;e:ImpairmentLossesOfPropertyPlantAndEquipmentAndIntangibleAssetsRecognisedInProfitOrLoss contextRef="c10" decimals="-3" unitRef="u1"&gt;0&lt;/e:ImpairmentLossesOfPropertyPlantAndEquipmentAndIntangibleAssetsRecognisedInProfitOrLoss&gt;</v>
      </c>
    </row>
    <row r="29" spans="1:16" x14ac:dyDescent="0.25">
      <c r="A29" t="s">
        <v>149</v>
      </c>
      <c r="B29" s="104">
        <v>17</v>
      </c>
      <c r="C29">
        <v>21</v>
      </c>
      <c r="D29" s="108" t="s">
        <v>150</v>
      </c>
      <c r="E29">
        <f t="shared" si="6"/>
        <v>1</v>
      </c>
      <c r="F29">
        <f t="shared" si="1"/>
        <v>104</v>
      </c>
      <c r="G29">
        <f t="shared" si="2"/>
        <v>111</v>
      </c>
      <c r="H29">
        <f t="shared" si="3"/>
        <v>171</v>
      </c>
      <c r="J29" t="str">
        <f t="shared" si="4"/>
        <v>&lt;d:WritedownsOfCurrentAssetsOtherThanCurrentFinancialAssets contextRef="c10" decimals="-3" unitRef="u1"&gt;</v>
      </c>
      <c r="K29" s="106">
        <f>Regnskabsstatistik!F32*1000</f>
        <v>0</v>
      </c>
      <c r="L29" t="str">
        <f t="shared" si="5"/>
        <v>&lt;/d:WritedownsOfCurrentAssetsOtherThanCurrentFinancialAssets&gt;</v>
      </c>
      <c r="P29" s="105" t="str">
        <f t="shared" si="0"/>
        <v>&lt;d:WritedownsOfCurrentAssetsOtherThanCurrentFinancialAssets contextRef="c10" decimals="-3" unitRef="u1"&gt;0&lt;/d:WritedownsOfCurrentAssetsOtherThanCurrentFinancialAssets&gt;</v>
      </c>
    </row>
    <row r="30" spans="1:16" x14ac:dyDescent="0.25">
      <c r="A30" t="s">
        <v>151</v>
      </c>
      <c r="B30" s="104">
        <v>18</v>
      </c>
      <c r="C30">
        <v>22</v>
      </c>
      <c r="D30" s="108" t="s">
        <v>152</v>
      </c>
      <c r="E30">
        <f t="shared" si="6"/>
        <v>1</v>
      </c>
      <c r="F30">
        <f t="shared" si="1"/>
        <v>85</v>
      </c>
      <c r="G30">
        <f t="shared" si="2"/>
        <v>94</v>
      </c>
      <c r="H30">
        <f t="shared" si="3"/>
        <v>135</v>
      </c>
      <c r="J30" t="str">
        <f t="shared" si="4"/>
        <v>&lt;e:OtherOperatingChargesOfNontradingType contextRef="c10" decimals="-3" unitRef="u1"&gt;</v>
      </c>
      <c r="K30" s="106">
        <f>Regnskabsstatistik!F33*1000</f>
        <v>0</v>
      </c>
      <c r="L30" t="str">
        <f t="shared" si="5"/>
        <v>&lt;/e:OtherOperatingChargesOfNontradingType&gt;</v>
      </c>
      <c r="P30" s="105" t="str">
        <f t="shared" si="0"/>
        <v>&lt;e:OtherOperatingChargesOfNontradingType contextRef="c10" decimals="-3" unitRef="u1"&gt;0&lt;/e:OtherOperatingChargesOfNontradingType&gt;</v>
      </c>
    </row>
    <row r="31" spans="1:16" x14ac:dyDescent="0.25">
      <c r="A31" t="s">
        <v>153</v>
      </c>
      <c r="B31" s="104">
        <v>19</v>
      </c>
      <c r="C31">
        <v>23</v>
      </c>
      <c r="D31" s="108" t="s">
        <v>154</v>
      </c>
      <c r="E31">
        <f t="shared" si="6"/>
        <v>1</v>
      </c>
      <c r="F31">
        <f t="shared" si="1"/>
        <v>94</v>
      </c>
      <c r="G31">
        <f t="shared" si="2"/>
        <v>103</v>
      </c>
      <c r="H31">
        <f t="shared" si="3"/>
        <v>153</v>
      </c>
      <c r="J31" t="str">
        <f t="shared" si="4"/>
        <v>&lt;e:ProfitLossBeforeFinancialAndExtraordinaryItems contextRef="c10" decimals="-3" unitRef="u1"&gt;</v>
      </c>
      <c r="K31" s="106">
        <f>Regnskabsstatistik!F34*1000</f>
        <v>0</v>
      </c>
      <c r="L31" t="str">
        <f t="shared" si="5"/>
        <v>&lt;/e:ProfitLossBeforeFinancialAndExtraordinaryItems&gt;</v>
      </c>
      <c r="P31" s="105" t="str">
        <f t="shared" si="0"/>
        <v>&lt;e:ProfitLossBeforeFinancialAndExtraordinaryItems contextRef="c10" decimals="-3" unitRef="u1"&gt;0&lt;/e:ProfitLossBeforeFinancialAndExtraordinaryItems&gt;</v>
      </c>
    </row>
    <row r="32" spans="1:16" x14ac:dyDescent="0.25">
      <c r="A32" t="s">
        <v>155</v>
      </c>
      <c r="B32" s="104">
        <v>20</v>
      </c>
      <c r="C32">
        <v>24</v>
      </c>
      <c r="D32" s="108" t="s">
        <v>156</v>
      </c>
      <c r="E32">
        <f t="shared" si="6"/>
        <v>1</v>
      </c>
      <c r="F32">
        <f t="shared" si="1"/>
        <v>80</v>
      </c>
      <c r="G32">
        <f t="shared" si="2"/>
        <v>87</v>
      </c>
      <c r="H32">
        <f t="shared" si="3"/>
        <v>123</v>
      </c>
      <c r="J32" t="str">
        <f t="shared" si="4"/>
        <v>&lt;e:IncomeFromParticipatingInterests contextRef="c10" decimals="-3" unitRef="u1"&gt;</v>
      </c>
      <c r="K32" s="106">
        <f>Regnskabsstatistik!F36*1000</f>
        <v>0</v>
      </c>
      <c r="L32" t="str">
        <f t="shared" si="5"/>
        <v>&lt;/e:IncomeFromParticipatingInterests&gt;</v>
      </c>
      <c r="P32" s="105" t="str">
        <f t="shared" si="0"/>
        <v>&lt;e:IncomeFromParticipatingInterests contextRef="c10" decimals="-3" unitRef="u1"&gt;0&lt;/e:IncomeFromParticipatingInterests&gt;</v>
      </c>
    </row>
    <row r="33" spans="1:16" x14ac:dyDescent="0.25">
      <c r="A33" t="s">
        <v>157</v>
      </c>
      <c r="B33" s="104">
        <v>21</v>
      </c>
      <c r="C33">
        <v>25</v>
      </c>
      <c r="D33" s="108" t="s">
        <v>158</v>
      </c>
      <c r="E33">
        <f t="shared" si="6"/>
        <v>1</v>
      </c>
      <c r="F33">
        <f t="shared" si="1"/>
        <v>107</v>
      </c>
      <c r="G33">
        <f t="shared" si="2"/>
        <v>113</v>
      </c>
      <c r="H33">
        <f t="shared" si="3"/>
        <v>176</v>
      </c>
      <c r="J33" t="str">
        <f t="shared" si="4"/>
        <v>&lt;e:InterestReceivedOnNoncurrentFinancialAssetsAndCurrentAssets contextRef="c10" decimals="-3" unitRef="u1"&gt;</v>
      </c>
      <c r="K33" s="106">
        <f>Regnskabsstatistik!F37*1000</f>
        <v>0</v>
      </c>
      <c r="L33" t="str">
        <f t="shared" si="5"/>
        <v>&lt;/e:InterestReceivedOnNoncurrentFinancialAssetsAndCurrentAssets&gt;</v>
      </c>
      <c r="P33" s="105" t="str">
        <f t="shared" si="0"/>
        <v>&lt;e:InterestReceivedOnNoncurrentFinancialAssetsAndCurrentAssets contextRef="c10" decimals="-3" unitRef="u1"&gt;0&lt;/e:InterestReceivedOnNoncurrentFinancialAssetsAndCurrentAssets&gt;</v>
      </c>
    </row>
    <row r="34" spans="1:16" x14ac:dyDescent="0.25">
      <c r="A34" t="s">
        <v>159</v>
      </c>
      <c r="B34" s="104">
        <v>22</v>
      </c>
      <c r="C34">
        <v>26</v>
      </c>
      <c r="D34" s="108" t="s">
        <v>160</v>
      </c>
      <c r="E34">
        <f t="shared" si="6"/>
        <v>1</v>
      </c>
      <c r="F34">
        <f t="shared" si="1"/>
        <v>75</v>
      </c>
      <c r="G34">
        <f t="shared" si="2"/>
        <v>82</v>
      </c>
      <c r="H34">
        <f t="shared" si="3"/>
        <v>113</v>
      </c>
      <c r="J34" t="str">
        <f t="shared" si="4"/>
        <v>&lt;d:ImpairmentOfFinancialAssets contextRef="c10" decimals="-3" unitRef="u1"&gt;</v>
      </c>
      <c r="K34" s="106">
        <f>Regnskabsstatistik!F38*1000</f>
        <v>0</v>
      </c>
      <c r="L34" t="str">
        <f t="shared" si="5"/>
        <v>&lt;/d:ImpairmentOfFinancialAssets&gt;</v>
      </c>
      <c r="P34" s="105" t="str">
        <f t="shared" si="0"/>
        <v>&lt;d:ImpairmentOfFinancialAssets contextRef="c10" decimals="-3" unitRef="u1"&gt;0&lt;/d:ImpairmentOfFinancialAssets&gt;</v>
      </c>
    </row>
    <row r="35" spans="1:16" x14ac:dyDescent="0.25">
      <c r="A35" t="s">
        <v>161</v>
      </c>
      <c r="B35" s="104">
        <v>23</v>
      </c>
      <c r="C35">
        <v>27</v>
      </c>
      <c r="D35" s="108" t="s">
        <v>162</v>
      </c>
      <c r="E35">
        <f t="shared" si="6"/>
        <v>1</v>
      </c>
      <c r="F35">
        <f t="shared" si="1"/>
        <v>80</v>
      </c>
      <c r="G35">
        <f t="shared" si="2"/>
        <v>87</v>
      </c>
      <c r="H35">
        <f t="shared" si="3"/>
        <v>123</v>
      </c>
      <c r="J35" t="str">
        <f t="shared" si="4"/>
        <v>&lt;e:InterestPayableAndSimilarCharges contextRef="c10" decimals="-3" unitRef="u1"&gt;</v>
      </c>
      <c r="K35" s="106">
        <f>Regnskabsstatistik!F39*1000</f>
        <v>0</v>
      </c>
      <c r="L35" t="str">
        <f t="shared" si="5"/>
        <v>&lt;/e:InterestPayableAndSimilarCharges&gt;</v>
      </c>
      <c r="P35" s="105" t="str">
        <f t="shared" ref="P35:P66" si="7">+J35&amp;K35&amp;L35</f>
        <v>&lt;e:InterestPayableAndSimilarCharges contextRef="c10" decimals="-3" unitRef="u1"&gt;0&lt;/e:InterestPayableAndSimilarCharges&gt;</v>
      </c>
    </row>
    <row r="36" spans="1:16" x14ac:dyDescent="0.25">
      <c r="A36" t="s">
        <v>163</v>
      </c>
      <c r="B36" s="104">
        <v>24</v>
      </c>
      <c r="C36">
        <v>28</v>
      </c>
      <c r="D36" s="108" t="s">
        <v>164</v>
      </c>
      <c r="E36">
        <f t="shared" si="6"/>
        <v>1</v>
      </c>
      <c r="F36">
        <f t="shared" si="1"/>
        <v>89</v>
      </c>
      <c r="G36">
        <f t="shared" si="2"/>
        <v>97</v>
      </c>
      <c r="H36">
        <f t="shared" si="3"/>
        <v>142</v>
      </c>
      <c r="J36" t="str">
        <f t="shared" si="4"/>
        <v>&lt;d:ProfitLossFromOrdinaryActivitiesBeforeTax contextRef="c10" decimals="-3" unitRef="u1"&gt;</v>
      </c>
      <c r="K36" s="106">
        <f>Regnskabsstatistik!F40*1000</f>
        <v>0</v>
      </c>
      <c r="L36" t="str">
        <f t="shared" si="5"/>
        <v>&lt;/d:ProfitLossFromOrdinaryActivitiesBeforeTax&gt;</v>
      </c>
      <c r="P36" s="105" t="str">
        <f t="shared" si="7"/>
        <v>&lt;d:ProfitLossFromOrdinaryActivitiesBeforeTax contextRef="c10" decimals="-3" unitRef="u1"&gt;0&lt;/d:ProfitLossFromOrdinaryActivitiesBeforeTax&gt;</v>
      </c>
    </row>
    <row r="37" spans="1:16" x14ac:dyDescent="0.25">
      <c r="A37" t="s">
        <v>165</v>
      </c>
      <c r="B37" s="104">
        <v>25</v>
      </c>
      <c r="C37">
        <v>29</v>
      </c>
      <c r="D37" s="108" t="s">
        <v>166</v>
      </c>
      <c r="E37">
        <f t="shared" si="6"/>
        <v>1</v>
      </c>
      <c r="F37">
        <f t="shared" si="1"/>
        <v>58</v>
      </c>
      <c r="G37">
        <f t="shared" si="2"/>
        <v>65</v>
      </c>
      <c r="H37">
        <f t="shared" si="3"/>
        <v>79</v>
      </c>
      <c r="J37" t="str">
        <f t="shared" si="4"/>
        <v>&lt;d:TaxExpense contextRef="c10" decimals="-3" unitRef="u1"&gt;</v>
      </c>
      <c r="K37" s="106">
        <f>Regnskabsstatistik!F42*1000</f>
        <v>0</v>
      </c>
      <c r="L37" t="str">
        <f t="shared" si="5"/>
        <v>&lt;/d:TaxExpense&gt;</v>
      </c>
      <c r="P37" s="105" t="str">
        <f t="shared" si="7"/>
        <v>&lt;d:TaxExpense contextRef="c10" decimals="-3" unitRef="u1"&gt;0&lt;/d:TaxExpense&gt;</v>
      </c>
    </row>
    <row r="38" spans="1:16" x14ac:dyDescent="0.25">
      <c r="A38" t="s">
        <v>167</v>
      </c>
      <c r="B38" s="104">
        <v>26</v>
      </c>
      <c r="C38">
        <v>30</v>
      </c>
      <c r="D38" s="108" t="s">
        <v>168</v>
      </c>
      <c r="E38">
        <f t="shared" si="6"/>
        <v>1</v>
      </c>
      <c r="F38">
        <f t="shared" si="1"/>
        <v>58</v>
      </c>
      <c r="G38">
        <f t="shared" si="2"/>
        <v>66</v>
      </c>
      <c r="H38">
        <f t="shared" si="3"/>
        <v>80</v>
      </c>
      <c r="J38" t="str">
        <f t="shared" si="4"/>
        <v>&lt;d:ProfitLoss contextRef="c10" decimals="-3" unitRef="u1"&gt;</v>
      </c>
      <c r="K38" s="106">
        <f>Regnskabsstatistik!F44*1000</f>
        <v>0</v>
      </c>
      <c r="L38" t="str">
        <f t="shared" si="5"/>
        <v>&lt;/d:ProfitLoss&gt;</v>
      </c>
      <c r="P38" s="105" t="str">
        <f t="shared" si="7"/>
        <v>&lt;d:ProfitLoss contextRef="c10" decimals="-3" unitRef="u1"&gt;0&lt;/d:ProfitLoss&gt;</v>
      </c>
    </row>
    <row r="39" spans="1:16" x14ac:dyDescent="0.25">
      <c r="A39" t="s">
        <v>169</v>
      </c>
      <c r="B39" s="104">
        <v>27</v>
      </c>
      <c r="C39">
        <v>31</v>
      </c>
      <c r="D39" s="108" t="s">
        <v>170</v>
      </c>
      <c r="E39">
        <f t="shared" si="6"/>
        <v>1</v>
      </c>
      <c r="F39">
        <f t="shared" si="1"/>
        <v>75</v>
      </c>
      <c r="G39">
        <f t="shared" si="2"/>
        <v>77</v>
      </c>
      <c r="H39">
        <f t="shared" si="3"/>
        <v>108</v>
      </c>
      <c r="J39" t="str">
        <f t="shared" si="4"/>
        <v>&lt;e:ProfitRetainedLossSustained contextRef="c10" decimals="-3" unitRef="u1"&gt;</v>
      </c>
      <c r="K39" s="106">
        <f>Regnskabsstatistik!F47*1000</f>
        <v>0</v>
      </c>
      <c r="L39" t="str">
        <f t="shared" si="5"/>
        <v>&lt;/e:ProfitRetainedLossSustained&gt;</v>
      </c>
      <c r="P39" s="105" t="str">
        <f t="shared" si="7"/>
        <v>&lt;e:ProfitRetainedLossSustained contextRef="c10" decimals="-3" unitRef="u1"&gt;0&lt;/e:ProfitRetainedLossSustained&gt;</v>
      </c>
    </row>
    <row r="40" spans="1:16" x14ac:dyDescent="0.25">
      <c r="A40" t="s">
        <v>171</v>
      </c>
      <c r="B40" s="104">
        <v>28</v>
      </c>
      <c r="C40">
        <v>32</v>
      </c>
      <c r="D40" s="108" t="s">
        <v>172</v>
      </c>
      <c r="E40">
        <f t="shared" si="6"/>
        <v>1</v>
      </c>
      <c r="F40">
        <f t="shared" si="1"/>
        <v>97</v>
      </c>
      <c r="G40">
        <f t="shared" si="2"/>
        <v>99</v>
      </c>
      <c r="H40">
        <f t="shared" si="3"/>
        <v>152</v>
      </c>
      <c r="J40" t="str">
        <f t="shared" si="4"/>
        <v>&lt;e:DividendsToShareholdersAndSimilarPaymentsToOwners contextRef="c10" decimals="-3" unitRef="u1"&gt;</v>
      </c>
      <c r="K40" s="106">
        <f>Regnskabsstatistik!F48*1000</f>
        <v>0</v>
      </c>
      <c r="L40" t="str">
        <f t="shared" si="5"/>
        <v>&lt;/e:DividendsToShareholdersAndSimilarPaymentsToOwners&gt;</v>
      </c>
      <c r="P40" s="105" t="str">
        <f t="shared" si="7"/>
        <v>&lt;e:DividendsToShareholdersAndSimilarPaymentsToOwners contextRef="c10" decimals="-3" unitRef="u1"&gt;0&lt;/e:DividendsToShareholdersAndSimilarPaymentsToOwners&gt;</v>
      </c>
    </row>
    <row r="41" spans="1:16" x14ac:dyDescent="0.25">
      <c r="A41" t="s">
        <v>173</v>
      </c>
      <c r="B41" s="104">
        <v>55</v>
      </c>
      <c r="C41">
        <v>68</v>
      </c>
      <c r="D41" s="108" t="s">
        <v>174</v>
      </c>
      <c r="E41">
        <f t="shared" si="6"/>
        <v>1</v>
      </c>
      <c r="F41">
        <f t="shared" si="1"/>
        <v>54</v>
      </c>
      <c r="G41">
        <f t="shared" si="2"/>
        <v>63</v>
      </c>
      <c r="H41">
        <f t="shared" si="3"/>
        <v>73</v>
      </c>
      <c r="J41" t="str">
        <f t="shared" si="4"/>
        <v>&lt;d:Equity contextRef="c12" decimals="-3" unitRef="u1"&gt;</v>
      </c>
      <c r="K41" s="106">
        <f>Regnskabsstatistik!F57*1000</f>
        <v>0</v>
      </c>
      <c r="L41" t="str">
        <f t="shared" si="5"/>
        <v>&lt;/d:Equity&gt;</v>
      </c>
      <c r="P41" s="105" t="str">
        <f t="shared" si="7"/>
        <v>&lt;d:Equity contextRef="c12" decimals="-3" unitRef="u1"&gt;0&lt;/d:Equity&gt;</v>
      </c>
    </row>
    <row r="42" spans="1:16" x14ac:dyDescent="0.25">
      <c r="A42" t="s">
        <v>175</v>
      </c>
      <c r="B42" s="104">
        <v>61</v>
      </c>
      <c r="C42">
        <v>74</v>
      </c>
      <c r="D42" s="108" t="s">
        <v>176</v>
      </c>
      <c r="E42">
        <f t="shared" si="6"/>
        <v>1</v>
      </c>
      <c r="F42">
        <f t="shared" si="1"/>
        <v>68</v>
      </c>
      <c r="G42">
        <f t="shared" si="2"/>
        <v>78</v>
      </c>
      <c r="H42">
        <f t="shared" si="3"/>
        <v>102</v>
      </c>
      <c r="J42" t="str">
        <f t="shared" si="4"/>
        <v>&lt;d:LiabilitiesAndEquity contextRef="c12" decimals="-3" unitRef="u1"&gt;</v>
      </c>
      <c r="K42" s="106">
        <f>Regnskabsstatistik!F59*1000</f>
        <v>0</v>
      </c>
      <c r="L42" t="str">
        <f t="shared" si="5"/>
        <v>&lt;/d:LiabilitiesAndEquity&gt;</v>
      </c>
      <c r="P42" s="105" t="str">
        <f t="shared" si="7"/>
        <v>&lt;d:LiabilitiesAndEquity contextRef="c12" decimals="-3" unitRef="u1"&gt;0&lt;/d:LiabilitiesAndEquity&gt;</v>
      </c>
    </row>
    <row r="43" spans="1:16" x14ac:dyDescent="0.25">
      <c r="A43" t="s">
        <v>177</v>
      </c>
      <c r="B43" s="104">
        <v>62</v>
      </c>
      <c r="C43">
        <v>75</v>
      </c>
      <c r="D43" s="108" t="s">
        <v>178</v>
      </c>
      <c r="E43">
        <f t="shared" si="6"/>
        <v>1</v>
      </c>
      <c r="F43">
        <f t="shared" si="1"/>
        <v>86</v>
      </c>
      <c r="G43">
        <f t="shared" si="2"/>
        <v>96</v>
      </c>
      <c r="H43">
        <f t="shared" si="3"/>
        <v>138</v>
      </c>
      <c r="J43" t="str">
        <f t="shared" si="4"/>
        <v>&lt;e:IncreaseInCompletedDevelopmentProjects contextRef="c10" decimals="-3" unitRef="u1"&gt;</v>
      </c>
      <c r="K43" s="106">
        <f>Regnskabsstatistik!F74*1000</f>
        <v>0</v>
      </c>
      <c r="L43" t="str">
        <f t="shared" si="5"/>
        <v>&lt;/e:IncreaseInCompletedDevelopmentProjects&gt;</v>
      </c>
      <c r="P43" s="105" t="str">
        <f t="shared" si="7"/>
        <v>&lt;e:IncreaseInCompletedDevelopmentProjects contextRef="c10" decimals="-3" unitRef="u1"&gt;0&lt;/e:IncreaseInCompletedDevelopmentProjects&gt;</v>
      </c>
    </row>
    <row r="44" spans="1:16" x14ac:dyDescent="0.25">
      <c r="A44" t="s">
        <v>179</v>
      </c>
      <c r="B44" s="104">
        <v>63</v>
      </c>
      <c r="C44">
        <v>76</v>
      </c>
      <c r="D44" s="108" t="s">
        <v>180</v>
      </c>
      <c r="E44">
        <f t="shared" si="6"/>
        <v>1</v>
      </c>
      <c r="F44">
        <f t="shared" si="1"/>
        <v>113</v>
      </c>
      <c r="G44">
        <f t="shared" si="2"/>
        <v>123</v>
      </c>
      <c r="H44">
        <f t="shared" si="3"/>
        <v>192</v>
      </c>
      <c r="J44" t="str">
        <f t="shared" si="4"/>
        <v>&lt;e:AcquiredConcessionsPatentsLicencesTrademarksAndOtherSimilarRights contextRef="c10" decimals="-3" unitRef="u1"&gt;</v>
      </c>
      <c r="K44" s="106">
        <f>Regnskabsstatistik!F75*1000</f>
        <v>0</v>
      </c>
      <c r="L44" t="str">
        <f t="shared" si="5"/>
        <v>&lt;/e:AcquiredConcessionsPatentsLicencesTrademarksAndOtherSimilarRights&gt;</v>
      </c>
      <c r="P44" s="105" t="str">
        <f t="shared" si="7"/>
        <v>&lt;e:AcquiredConcessionsPatentsLicencesTrademarksAndOtherSimilarRights contextRef="c10" decimals="-3" unitRef="u1"&gt;0&lt;/e:AcquiredConcessionsPatentsLicencesTrademarksAndOtherSimilarRights&gt;</v>
      </c>
    </row>
    <row r="45" spans="1:16" x14ac:dyDescent="0.25">
      <c r="A45" t="s">
        <v>181</v>
      </c>
      <c r="B45" s="104">
        <v>64</v>
      </c>
      <c r="C45">
        <v>77</v>
      </c>
      <c r="D45" s="108" t="s">
        <v>182</v>
      </c>
      <c r="E45">
        <f t="shared" si="6"/>
        <v>1</v>
      </c>
      <c r="F45">
        <f t="shared" si="1"/>
        <v>66</v>
      </c>
      <c r="G45">
        <f t="shared" si="2"/>
        <v>75</v>
      </c>
      <c r="H45">
        <f t="shared" si="3"/>
        <v>97</v>
      </c>
      <c r="J45" t="str">
        <f t="shared" si="4"/>
        <v>&lt;e:PurchaseOfSoftware contextRef="c10" decimals="-3" unitRef="u1"&gt;</v>
      </c>
      <c r="K45" s="106">
        <f>Regnskabsstatistik!F76*1000</f>
        <v>0</v>
      </c>
      <c r="L45" t="str">
        <f t="shared" si="5"/>
        <v>&lt;/e:PurchaseOfSoftware&gt;</v>
      </c>
      <c r="P45" s="105" t="str">
        <f t="shared" si="7"/>
        <v>&lt;e:PurchaseOfSoftware contextRef="c10" decimals="-3" unitRef="u1"&gt;0&lt;/e:PurchaseOfSoftware&gt;</v>
      </c>
    </row>
    <row r="46" spans="1:16" x14ac:dyDescent="0.25">
      <c r="A46" t="s">
        <v>183</v>
      </c>
      <c r="B46" s="104">
        <v>65</v>
      </c>
      <c r="C46">
        <v>78</v>
      </c>
      <c r="D46" s="108" t="s">
        <v>184</v>
      </c>
      <c r="E46">
        <f t="shared" si="6"/>
        <v>1</v>
      </c>
      <c r="F46">
        <f t="shared" si="1"/>
        <v>66</v>
      </c>
      <c r="G46">
        <f t="shared" si="2"/>
        <v>74</v>
      </c>
      <c r="H46">
        <f t="shared" si="3"/>
        <v>96</v>
      </c>
      <c r="J46" t="str">
        <f t="shared" si="4"/>
        <v>&lt;e:PurchaseOfGoodwill contextRef="c10" decimals="-3" unitRef="u1"&gt;</v>
      </c>
      <c r="K46" s="106">
        <f>Regnskabsstatistik!F77*1000</f>
        <v>0</v>
      </c>
      <c r="L46" t="str">
        <f t="shared" si="5"/>
        <v>&lt;/e:PurchaseOfGoodwill&gt;</v>
      </c>
      <c r="P46" s="105" t="str">
        <f t="shared" si="7"/>
        <v>&lt;e:PurchaseOfGoodwill contextRef="c10" decimals="-3" unitRef="u1"&gt;0&lt;/e:PurchaseOfGoodwill&gt;</v>
      </c>
    </row>
    <row r="47" spans="1:16" x14ac:dyDescent="0.25">
      <c r="A47" t="s">
        <v>185</v>
      </c>
      <c r="B47" s="104">
        <v>66</v>
      </c>
      <c r="C47">
        <v>79</v>
      </c>
      <c r="D47" s="108" t="s">
        <v>186</v>
      </c>
      <c r="E47">
        <f t="shared" si="6"/>
        <v>1</v>
      </c>
      <c r="F47">
        <f t="shared" si="1"/>
        <v>74</v>
      </c>
      <c r="G47">
        <f t="shared" si="2"/>
        <v>82</v>
      </c>
      <c r="H47">
        <f t="shared" si="3"/>
        <v>112</v>
      </c>
      <c r="J47" t="str">
        <f t="shared" si="4"/>
        <v>&lt;e:IntangibleAssetsInProgress contextRef="c10" decimals="-3" unitRef="u1"&gt;</v>
      </c>
      <c r="K47" s="106">
        <f>Regnskabsstatistik!F78*1000</f>
        <v>0</v>
      </c>
      <c r="L47" t="str">
        <f t="shared" si="5"/>
        <v>&lt;/e:IntangibleAssetsInProgress&gt;</v>
      </c>
      <c r="P47" s="105" t="str">
        <f t="shared" si="7"/>
        <v>&lt;e:IntangibleAssetsInProgress contextRef="c10" decimals="-3" unitRef="u1"&gt;0&lt;/e:IntangibleAssetsInProgress&gt;</v>
      </c>
    </row>
    <row r="48" spans="1:16" x14ac:dyDescent="0.25">
      <c r="A48" t="s">
        <v>187</v>
      </c>
      <c r="B48" s="104">
        <v>67</v>
      </c>
      <c r="C48">
        <v>80</v>
      </c>
      <c r="D48" s="108" t="s">
        <v>188</v>
      </c>
      <c r="E48">
        <f t="shared" si="6"/>
        <v>1</v>
      </c>
      <c r="F48">
        <f t="shared" si="1"/>
        <v>75</v>
      </c>
      <c r="G48">
        <f t="shared" si="2"/>
        <v>84</v>
      </c>
      <c r="H48">
        <f t="shared" si="3"/>
        <v>115</v>
      </c>
      <c r="J48" t="str">
        <f t="shared" si="4"/>
        <v>&lt;d:AdditionsToIntangibleAssets contextRef="c10" decimals="-3" unitRef="u1"&gt;</v>
      </c>
      <c r="K48" s="106">
        <f>Regnskabsstatistik!F79*1000</f>
        <v>0</v>
      </c>
      <c r="L48" t="str">
        <f t="shared" si="5"/>
        <v>&lt;/d:AdditionsToIntangibleAssets&gt;</v>
      </c>
      <c r="P48" s="105" t="str">
        <f t="shared" si="7"/>
        <v>&lt;d:AdditionsToIntangibleAssets contextRef="c10" decimals="-3" unitRef="u1"&gt;0&lt;/d:AdditionsToIntangibleAssets&gt;</v>
      </c>
    </row>
    <row r="49" spans="1:16" x14ac:dyDescent="0.25">
      <c r="A49" t="s">
        <v>189</v>
      </c>
      <c r="B49" s="104">
        <v>68</v>
      </c>
      <c r="C49">
        <v>81</v>
      </c>
      <c r="D49" s="108" t="s">
        <v>190</v>
      </c>
      <c r="E49">
        <f t="shared" si="6"/>
        <v>1</v>
      </c>
      <c r="F49">
        <f t="shared" si="1"/>
        <v>80</v>
      </c>
      <c r="G49">
        <f t="shared" si="2"/>
        <v>87</v>
      </c>
      <c r="H49">
        <f t="shared" si="3"/>
        <v>123</v>
      </c>
      <c r="J49" t="str">
        <f t="shared" si="4"/>
        <v>&lt;e:PurchaseOfBuildingsIncludingLand contextRef="c10" decimals="-3" unitRef="u1"&gt;</v>
      </c>
      <c r="K49" s="106">
        <f>Regnskabsstatistik!F81*1000</f>
        <v>0</v>
      </c>
      <c r="L49" t="str">
        <f t="shared" si="5"/>
        <v>&lt;/e:PurchaseOfBuildingsIncludingLand&gt;</v>
      </c>
      <c r="P49" s="105" t="str">
        <f t="shared" si="7"/>
        <v>&lt;e:PurchaseOfBuildingsIncludingLand contextRef="c10" decimals="-3" unitRef="u1"&gt;0&lt;/e:PurchaseOfBuildingsIncludingLand&gt;</v>
      </c>
    </row>
    <row r="50" spans="1:16" x14ac:dyDescent="0.25">
      <c r="A50" t="s">
        <v>191</v>
      </c>
      <c r="B50" s="104">
        <v>69</v>
      </c>
      <c r="C50">
        <v>82</v>
      </c>
      <c r="D50" s="108" t="s">
        <v>192</v>
      </c>
      <c r="E50">
        <f t="shared" si="6"/>
        <v>1</v>
      </c>
      <c r="F50">
        <f t="shared" si="1"/>
        <v>84</v>
      </c>
      <c r="G50">
        <f t="shared" si="2"/>
        <v>94</v>
      </c>
      <c r="H50">
        <f t="shared" si="3"/>
        <v>134</v>
      </c>
      <c r="J50" t="str">
        <f t="shared" si="4"/>
        <v>&lt;e:ConstructionOfBuildingsExcludingLand contextRef="c10" decimals="-3" unitRef="u1"&gt;</v>
      </c>
      <c r="K50" s="106">
        <f>Regnskabsstatistik!F82*1000</f>
        <v>0</v>
      </c>
      <c r="L50" t="str">
        <f t="shared" si="5"/>
        <v>&lt;/e:ConstructionOfBuildingsExcludingLand&gt;</v>
      </c>
      <c r="P50" s="105" t="str">
        <f t="shared" si="7"/>
        <v>&lt;e:ConstructionOfBuildingsExcludingLand contextRef="c10" decimals="-3" unitRef="u1"&gt;0&lt;/e:ConstructionOfBuildingsExcludingLand&gt;</v>
      </c>
    </row>
    <row r="51" spans="1:16" x14ac:dyDescent="0.25">
      <c r="A51" t="s">
        <v>193</v>
      </c>
      <c r="B51" s="104">
        <v>70</v>
      </c>
      <c r="C51">
        <v>83</v>
      </c>
      <c r="D51" s="108" t="s">
        <v>194</v>
      </c>
      <c r="E51">
        <f t="shared" si="6"/>
        <v>1</v>
      </c>
      <c r="F51">
        <f t="shared" si="1"/>
        <v>74</v>
      </c>
      <c r="G51">
        <f t="shared" si="2"/>
        <v>84</v>
      </c>
      <c r="H51">
        <f t="shared" si="3"/>
        <v>114</v>
      </c>
      <c r="J51" t="str">
        <f t="shared" si="4"/>
        <v>&lt;e:PurchaseOfLandNotBuiltUpon contextRef="c10" decimals="-3" unitRef="u1"&gt;</v>
      </c>
      <c r="K51" s="106">
        <f>Regnskabsstatistik!F83*1000</f>
        <v>0</v>
      </c>
      <c r="L51" t="str">
        <f t="shared" si="5"/>
        <v>&lt;/e:PurchaseOfLandNotBuiltUpon&gt;</v>
      </c>
      <c r="P51" s="105" t="str">
        <f t="shared" si="7"/>
        <v>&lt;e:PurchaseOfLandNotBuiltUpon contextRef="c10" decimals="-3" unitRef="u1"&gt;0&lt;/e:PurchaseOfLandNotBuiltUpon&gt;</v>
      </c>
    </row>
    <row r="52" spans="1:16" x14ac:dyDescent="0.25">
      <c r="A52" t="s">
        <v>195</v>
      </c>
      <c r="B52" s="104">
        <v>71</v>
      </c>
      <c r="C52">
        <v>84</v>
      </c>
      <c r="D52" s="108" t="s">
        <v>196</v>
      </c>
      <c r="E52">
        <f t="shared" si="6"/>
        <v>1</v>
      </c>
      <c r="F52">
        <f t="shared" si="1"/>
        <v>101</v>
      </c>
      <c r="G52">
        <f t="shared" si="2"/>
        <v>108</v>
      </c>
      <c r="H52">
        <f t="shared" si="3"/>
        <v>165</v>
      </c>
      <c r="J52" t="str">
        <f t="shared" si="4"/>
        <v>&lt;e:AlterationsAndImprovementsOfBuildingsAndInstallations contextRef="c10" decimals="-3" unitRef="u1"&gt;</v>
      </c>
      <c r="K52" s="106">
        <f>Regnskabsstatistik!F84*1000</f>
        <v>0</v>
      </c>
      <c r="L52" t="str">
        <f t="shared" si="5"/>
        <v>&lt;/e:AlterationsAndImprovementsOfBuildingsAndInstallations&gt;</v>
      </c>
      <c r="P52" s="105" t="str">
        <f t="shared" si="7"/>
        <v>&lt;e:AlterationsAndImprovementsOfBuildingsAndInstallations contextRef="c10" decimals="-3" unitRef="u1"&gt;0&lt;/e:AlterationsAndImprovementsOfBuildingsAndInstallations&gt;</v>
      </c>
    </row>
    <row r="53" spans="1:16" x14ac:dyDescent="0.25">
      <c r="A53" t="s">
        <v>197</v>
      </c>
      <c r="B53" s="104">
        <v>72</v>
      </c>
      <c r="C53">
        <v>85</v>
      </c>
      <c r="D53" s="108" t="s">
        <v>198</v>
      </c>
      <c r="E53">
        <f t="shared" si="6"/>
        <v>1</v>
      </c>
      <c r="F53">
        <f t="shared" si="1"/>
        <v>150</v>
      </c>
      <c r="G53">
        <f t="shared" si="2"/>
        <v>156</v>
      </c>
      <c r="H53">
        <f t="shared" si="3"/>
        <v>262</v>
      </c>
      <c r="J53" t="str">
        <f t="shared" si="4"/>
        <v>&lt;e:ConstructionAlterationAndImprovementOfRoadsHarboursSquaresAndSimilarAndDevelopmentAndImprovementOfLand contextRef="c10" decimals="-3" unitRef="u1"&gt;</v>
      </c>
      <c r="K53" s="106">
        <f>Regnskabsstatistik!F85*1000</f>
        <v>0</v>
      </c>
      <c r="L53" t="str">
        <f t="shared" si="5"/>
        <v>&lt;/e:ConstructionAlterationAndImprovementOfRoadsHarboursSquaresAndSimilarAndDevelopmentAndImprovementOfLand&gt;</v>
      </c>
      <c r="P53" s="105" t="str">
        <f t="shared" si="7"/>
        <v>&lt;e:ConstructionAlterationAndImprovementOfRoadsHarboursSquaresAndSimilarAndDevelopmentAndImprovementOfLand contextRef="c10" decimals="-3" unitRef="u1"&gt;0&lt;/e:ConstructionAlterationAndImprovementOfRoadsHarboursSquaresAndSimilarAndDevelopmentAndImprovementOfLand&gt;</v>
      </c>
    </row>
    <row r="54" spans="1:16" x14ac:dyDescent="0.25">
      <c r="A54" t="s">
        <v>199</v>
      </c>
      <c r="B54" s="104">
        <v>73</v>
      </c>
      <c r="C54">
        <v>86</v>
      </c>
      <c r="D54" s="108" t="s">
        <v>200</v>
      </c>
      <c r="E54">
        <f t="shared" si="6"/>
        <v>1</v>
      </c>
      <c r="F54">
        <f t="shared" si="1"/>
        <v>68</v>
      </c>
      <c r="G54">
        <f t="shared" si="2"/>
        <v>74</v>
      </c>
      <c r="H54">
        <f t="shared" si="3"/>
        <v>98</v>
      </c>
      <c r="J54" t="str">
        <f t="shared" si="4"/>
        <v>&lt;e:IncreaseOfRealEstate contextRef="c10" decimals="-3" unitRef="u1"&gt;</v>
      </c>
      <c r="K54" s="106">
        <f>Regnskabsstatistik!F86*1000</f>
        <v>0</v>
      </c>
      <c r="L54" t="str">
        <f t="shared" si="5"/>
        <v>&lt;/e:IncreaseOfRealEstate&gt;</v>
      </c>
      <c r="P54" s="105" t="str">
        <f t="shared" si="7"/>
        <v>&lt;e:IncreaseOfRealEstate contextRef="c10" decimals="-3" unitRef="u1"&gt;0&lt;/e:IncreaseOfRealEstate&gt;</v>
      </c>
    </row>
    <row r="55" spans="1:16" x14ac:dyDescent="0.25">
      <c r="A55" t="s">
        <v>201</v>
      </c>
      <c r="B55" s="104">
        <v>74</v>
      </c>
      <c r="C55">
        <v>87</v>
      </c>
      <c r="D55" s="108" t="s">
        <v>202</v>
      </c>
      <c r="E55">
        <f t="shared" si="6"/>
        <v>1</v>
      </c>
      <c r="F55">
        <f t="shared" si="1"/>
        <v>90</v>
      </c>
      <c r="G55">
        <f t="shared" si="2"/>
        <v>97</v>
      </c>
      <c r="H55">
        <f t="shared" si="3"/>
        <v>143</v>
      </c>
      <c r="J55" t="str">
        <f t="shared" si="4"/>
        <v>&lt;e:AdditionsToProductionMachineryAndEquipment contextRef="c10" decimals="-3" unitRef="u1"&gt;</v>
      </c>
      <c r="K55" s="106">
        <f>Regnskabsstatistik!F88*1000</f>
        <v>0</v>
      </c>
      <c r="L55" t="str">
        <f t="shared" si="5"/>
        <v>&lt;/e:AdditionsToProductionMachineryAndEquipment&gt;</v>
      </c>
      <c r="P55" s="105" t="str">
        <f t="shared" si="7"/>
        <v>&lt;e:AdditionsToProductionMachineryAndEquipment contextRef="c10" decimals="-3" unitRef="u1"&gt;0&lt;/e:AdditionsToProductionMachineryAndEquipment&gt;</v>
      </c>
    </row>
    <row r="56" spans="1:16" x14ac:dyDescent="0.25">
      <c r="A56" t="s">
        <v>203</v>
      </c>
      <c r="B56" s="104">
        <v>75</v>
      </c>
      <c r="C56">
        <v>88</v>
      </c>
      <c r="D56" s="108" t="s">
        <v>204</v>
      </c>
      <c r="E56">
        <f t="shared" si="6"/>
        <v>1</v>
      </c>
      <c r="F56">
        <f t="shared" si="1"/>
        <v>104</v>
      </c>
      <c r="G56">
        <f t="shared" si="2"/>
        <v>111</v>
      </c>
      <c r="H56">
        <f t="shared" si="3"/>
        <v>171</v>
      </c>
      <c r="J56" t="str">
        <f t="shared" si="4"/>
        <v>&lt;e:AdditionsToOtherPlantOperatingAssetsFixturesAndFurniture contextRef="c10" decimals="-3" unitRef="u1"&gt;</v>
      </c>
      <c r="K56" s="106">
        <f>Regnskabsstatistik!F89*1000</f>
        <v>0</v>
      </c>
      <c r="L56" t="str">
        <f t="shared" si="5"/>
        <v>&lt;/e:AdditionsToOtherPlantOperatingAssetsFixturesAndFurniture&gt;</v>
      </c>
      <c r="P56" s="105" t="str">
        <f t="shared" si="7"/>
        <v>&lt;e:AdditionsToOtherPlantOperatingAssetsFixturesAndFurniture contextRef="c10" decimals="-3" unitRef="u1"&gt;0&lt;/e:AdditionsToOtherPlantOperatingAssetsFixturesAndFurniture&gt;</v>
      </c>
    </row>
    <row r="57" spans="1:16" x14ac:dyDescent="0.25">
      <c r="A57" t="s">
        <v>205</v>
      </c>
      <c r="B57" s="104">
        <v>76</v>
      </c>
      <c r="C57">
        <v>89</v>
      </c>
      <c r="D57" s="108" t="s">
        <v>206</v>
      </c>
      <c r="E57">
        <f t="shared" si="6"/>
        <v>1</v>
      </c>
      <c r="F57">
        <f t="shared" si="1"/>
        <v>84</v>
      </c>
      <c r="G57">
        <f t="shared" si="2"/>
        <v>91</v>
      </c>
      <c r="H57">
        <f t="shared" si="3"/>
        <v>131</v>
      </c>
      <c r="J57" t="str">
        <f t="shared" si="4"/>
        <v>&lt;e:IncreaseOfMachineryPlantAndEquipment contextRef="c10" decimals="-3" unitRef="u1"&gt;</v>
      </c>
      <c r="K57" s="106">
        <f>Regnskabsstatistik!F90*1000</f>
        <v>0</v>
      </c>
      <c r="L57" t="str">
        <f t="shared" si="5"/>
        <v>&lt;/e:IncreaseOfMachineryPlantAndEquipment&gt;</v>
      </c>
      <c r="P57" s="105" t="str">
        <f t="shared" si="7"/>
        <v>&lt;e:IncreaseOfMachineryPlantAndEquipment contextRef="c10" decimals="-3" unitRef="u1"&gt;0&lt;/e:IncreaseOfMachineryPlantAndEquipment&gt;</v>
      </c>
    </row>
    <row r="58" spans="1:16" x14ac:dyDescent="0.25">
      <c r="A58" t="s">
        <v>207</v>
      </c>
      <c r="B58" s="104">
        <v>77</v>
      </c>
      <c r="C58">
        <v>90</v>
      </c>
      <c r="D58" s="108" t="s">
        <v>208</v>
      </c>
      <c r="E58">
        <f t="shared" si="6"/>
        <v>1</v>
      </c>
      <c r="F58">
        <f t="shared" si="1"/>
        <v>136</v>
      </c>
      <c r="G58">
        <f t="shared" si="2"/>
        <v>143</v>
      </c>
      <c r="H58">
        <f t="shared" si="3"/>
        <v>235</v>
      </c>
      <c r="J58" t="str">
        <f t="shared" si="4"/>
        <v>&lt;e:AdditionsToPropertyPlantAndEquipmentInProgressAndPrepaymentsForPropertyPlantAndEquipment contextRef="c10" decimals="-3" unitRef="u1"&gt;</v>
      </c>
      <c r="K58" s="106">
        <f>Regnskabsstatistik!F92*1000</f>
        <v>0</v>
      </c>
      <c r="L58" t="str">
        <f t="shared" si="5"/>
        <v>&lt;/e:AdditionsToPropertyPlantAndEquipmentInProgressAndPrepaymentsForPropertyPlantAndEquipment&gt;</v>
      </c>
      <c r="P58" s="105" t="str">
        <f t="shared" si="7"/>
        <v>&lt;e:AdditionsToPropertyPlantAndEquipmentInProgressAndPrepaymentsForPropertyPlantAndEquipment contextRef="c10" decimals="-3" unitRef="u1"&gt;0&lt;/e:AdditionsToPropertyPlantAndEquipmentInProgressAndPrepaymentsForPropertyPlantAndEquipment&gt;</v>
      </c>
    </row>
    <row r="59" spans="1:16" x14ac:dyDescent="0.25">
      <c r="A59" t="s">
        <v>209</v>
      </c>
      <c r="B59" s="104">
        <v>78</v>
      </c>
      <c r="C59">
        <v>91</v>
      </c>
      <c r="D59" s="108" t="s">
        <v>210</v>
      </c>
      <c r="E59">
        <f t="shared" si="6"/>
        <v>1</v>
      </c>
      <c r="F59">
        <f t="shared" si="1"/>
        <v>75</v>
      </c>
      <c r="G59">
        <f t="shared" si="2"/>
        <v>82</v>
      </c>
      <c r="H59">
        <f t="shared" si="3"/>
        <v>113</v>
      </c>
      <c r="J59" t="str">
        <f t="shared" si="4"/>
        <v>&lt;e:AdditionsToNoncurrentAssets contextRef="c10" decimals="-3" unitRef="u1"&gt;</v>
      </c>
      <c r="K59" s="106">
        <f>Regnskabsstatistik!F94*1000</f>
        <v>0</v>
      </c>
      <c r="L59" t="str">
        <f t="shared" si="5"/>
        <v>&lt;/e:AdditionsToNoncurrentAssets&gt;</v>
      </c>
      <c r="P59" s="105" t="str">
        <f t="shared" si="7"/>
        <v>&lt;e:AdditionsToNoncurrentAssets contextRef="c10" decimals="-3" unitRef="u1"&gt;0&lt;/e:AdditionsToNoncurrentAssets&gt;</v>
      </c>
    </row>
    <row r="60" spans="1:16" x14ac:dyDescent="0.25">
      <c r="A60" t="s">
        <v>211</v>
      </c>
      <c r="B60" s="104">
        <v>79</v>
      </c>
      <c r="C60">
        <v>92</v>
      </c>
      <c r="D60" s="108" t="s">
        <v>212</v>
      </c>
      <c r="E60">
        <f t="shared" si="6"/>
        <v>1</v>
      </c>
      <c r="F60">
        <f t="shared" si="1"/>
        <v>86</v>
      </c>
      <c r="G60">
        <f t="shared" si="2"/>
        <v>93</v>
      </c>
      <c r="H60">
        <f t="shared" si="3"/>
        <v>135</v>
      </c>
      <c r="J60" t="str">
        <f t="shared" si="4"/>
        <v>&lt;e:DecreaseInCompletedDevelopmentProjects contextRef="c10" decimals="-3" unitRef="u1"&gt;</v>
      </c>
      <c r="K60" s="106">
        <f>Regnskabsstatistik!F101*1000</f>
        <v>0</v>
      </c>
      <c r="L60" t="str">
        <f t="shared" si="5"/>
        <v>&lt;/e:DecreaseInCompletedDevelopmentProjects&gt;</v>
      </c>
      <c r="P60" s="105" t="str">
        <f t="shared" si="7"/>
        <v>&lt;e:DecreaseInCompletedDevelopmentProjects contextRef="c10" decimals="-3" unitRef="u1"&gt;0&lt;/e:DecreaseInCompletedDevelopmentProjects&gt;</v>
      </c>
    </row>
    <row r="61" spans="1:16" x14ac:dyDescent="0.25">
      <c r="A61" s="109" t="s">
        <v>213</v>
      </c>
      <c r="B61" s="104">
        <v>80</v>
      </c>
      <c r="C61">
        <v>93</v>
      </c>
      <c r="D61" s="108" t="s">
        <v>214</v>
      </c>
      <c r="E61">
        <f t="shared" si="6"/>
        <v>1</v>
      </c>
      <c r="F61">
        <f t="shared" si="1"/>
        <v>115</v>
      </c>
      <c r="G61">
        <f t="shared" si="2"/>
        <v>122</v>
      </c>
      <c r="H61">
        <f t="shared" si="3"/>
        <v>193</v>
      </c>
      <c r="J61" t="str">
        <f t="shared" si="4"/>
        <v>&lt;e:DecreaseOfConcessionsPatentsLicencesTrademarksAndOtherSimilarRights contextRef="c10" decimals="-3" unitRef="u1"&gt;</v>
      </c>
      <c r="K61" s="106">
        <f>Regnskabsstatistik!F102*1000</f>
        <v>0</v>
      </c>
      <c r="L61" t="str">
        <f t="shared" si="5"/>
        <v>&lt;/e:DecreaseOfConcessionsPatentsLicencesTrademarksAndOtherSimilarRights&gt;</v>
      </c>
      <c r="P61" s="105" t="str">
        <f t="shared" si="7"/>
        <v>&lt;e:DecreaseOfConcessionsPatentsLicencesTrademarksAndOtherSimilarRights contextRef="c10" decimals="-3" unitRef="u1"&gt;0&lt;/e:DecreaseOfConcessionsPatentsLicencesTrademarksAndOtherSimilarRights&gt;</v>
      </c>
    </row>
    <row r="62" spans="1:16" x14ac:dyDescent="0.25">
      <c r="A62" t="s">
        <v>215</v>
      </c>
      <c r="B62" s="104">
        <v>81</v>
      </c>
      <c r="C62">
        <v>94</v>
      </c>
      <c r="D62" s="108" t="s">
        <v>216</v>
      </c>
      <c r="E62">
        <f t="shared" si="6"/>
        <v>1</v>
      </c>
      <c r="F62">
        <f t="shared" si="1"/>
        <v>66</v>
      </c>
      <c r="G62">
        <f t="shared" si="2"/>
        <v>73</v>
      </c>
      <c r="H62">
        <f t="shared" si="3"/>
        <v>95</v>
      </c>
      <c r="J62" t="str">
        <f t="shared" si="4"/>
        <v>&lt;e:DisposalOfSoftware contextRef="c10" decimals="-3" unitRef="u1"&gt;</v>
      </c>
      <c r="K62" s="106">
        <f>Regnskabsstatistik!F103*1000</f>
        <v>0</v>
      </c>
      <c r="L62" t="str">
        <f t="shared" si="5"/>
        <v>&lt;/e:DisposalOfSoftware&gt;</v>
      </c>
      <c r="P62" s="105" t="str">
        <f t="shared" si="7"/>
        <v>&lt;e:DisposalOfSoftware contextRef="c10" decimals="-3" unitRef="u1"&gt;0&lt;/e:DisposalOfSoftware&gt;</v>
      </c>
    </row>
    <row r="63" spans="1:16" x14ac:dyDescent="0.25">
      <c r="A63" t="s">
        <v>217</v>
      </c>
      <c r="B63" s="104">
        <v>82</v>
      </c>
      <c r="C63">
        <v>95</v>
      </c>
      <c r="D63" s="108" t="s">
        <v>218</v>
      </c>
      <c r="E63">
        <f t="shared" si="6"/>
        <v>1</v>
      </c>
      <c r="F63">
        <f t="shared" si="1"/>
        <v>66</v>
      </c>
      <c r="G63">
        <f t="shared" si="2"/>
        <v>73</v>
      </c>
      <c r="H63">
        <f t="shared" si="3"/>
        <v>95</v>
      </c>
      <c r="J63" t="str">
        <f t="shared" si="4"/>
        <v>&lt;e:DecreaseInGoodwill contextRef="c10" decimals="-3" unitRef="u1"&gt;</v>
      </c>
      <c r="K63" s="106">
        <f>Regnskabsstatistik!F104*1000</f>
        <v>0</v>
      </c>
      <c r="L63" t="str">
        <f t="shared" si="5"/>
        <v>&lt;/e:DecreaseInGoodwill&gt;</v>
      </c>
      <c r="P63" s="105" t="str">
        <f t="shared" si="7"/>
        <v>&lt;e:DecreaseInGoodwill contextRef="c10" decimals="-3" unitRef="u1"&gt;0&lt;/e:DecreaseInGoodwill&gt;</v>
      </c>
    </row>
    <row r="64" spans="1:16" x14ac:dyDescent="0.25">
      <c r="A64" t="s">
        <v>219</v>
      </c>
      <c r="B64" s="104">
        <v>83</v>
      </c>
      <c r="C64">
        <v>96</v>
      </c>
      <c r="D64" s="108" t="s">
        <v>220</v>
      </c>
      <c r="E64">
        <f t="shared" si="6"/>
        <v>1</v>
      </c>
      <c r="F64">
        <f t="shared" si="1"/>
        <v>74</v>
      </c>
      <c r="G64">
        <f t="shared" si="2"/>
        <v>81</v>
      </c>
      <c r="H64">
        <f t="shared" si="3"/>
        <v>111</v>
      </c>
      <c r="J64" t="str">
        <f t="shared" si="4"/>
        <v>&lt;e:DecreaseOfIntangibleAssets contextRef="c10" decimals="-3" unitRef="u1"&gt;</v>
      </c>
      <c r="K64" s="106">
        <f>Regnskabsstatistik!F105*1000</f>
        <v>0</v>
      </c>
      <c r="L64" t="str">
        <f t="shared" si="5"/>
        <v>&lt;/e:DecreaseOfIntangibleAssets&gt;</v>
      </c>
      <c r="P64" s="105" t="str">
        <f t="shared" si="7"/>
        <v>&lt;e:DecreaseOfIntangibleAssets contextRef="c10" decimals="-3" unitRef="u1"&gt;0&lt;/e:DecreaseOfIntangibleAssets&gt;</v>
      </c>
    </row>
    <row r="65" spans="1:16" x14ac:dyDescent="0.25">
      <c r="A65" t="s">
        <v>221</v>
      </c>
      <c r="B65" s="104">
        <v>84</v>
      </c>
      <c r="C65">
        <v>97</v>
      </c>
      <c r="D65" s="108" t="s">
        <v>222</v>
      </c>
      <c r="E65">
        <f t="shared" si="6"/>
        <v>1</v>
      </c>
      <c r="F65">
        <f t="shared" si="1"/>
        <v>92</v>
      </c>
      <c r="G65">
        <f t="shared" si="2"/>
        <v>99</v>
      </c>
      <c r="H65">
        <f t="shared" si="3"/>
        <v>147</v>
      </c>
      <c r="J65" t="str">
        <f t="shared" si="4"/>
        <v>&lt;e:DisposalsOfBuildingsIncludingLandAtBookValue contextRef="c10" decimals="-3" unitRef="u1"&gt;</v>
      </c>
      <c r="K65" s="106">
        <f>Regnskabsstatistik!F107*1000</f>
        <v>0</v>
      </c>
      <c r="L65" t="str">
        <f t="shared" si="5"/>
        <v>&lt;/e:DisposalsOfBuildingsIncludingLandAtBookValue&gt;</v>
      </c>
      <c r="P65" s="105" t="str">
        <f t="shared" si="7"/>
        <v>&lt;e:DisposalsOfBuildingsIncludingLandAtBookValue contextRef="c10" decimals="-3" unitRef="u1"&gt;0&lt;/e:DisposalsOfBuildingsIncludingLandAtBookValue&gt;</v>
      </c>
    </row>
    <row r="66" spans="1:16" x14ac:dyDescent="0.25">
      <c r="A66" t="s">
        <v>223</v>
      </c>
      <c r="B66" s="104">
        <v>85</v>
      </c>
      <c r="C66">
        <v>98</v>
      </c>
      <c r="D66" s="108" t="s">
        <v>224</v>
      </c>
      <c r="E66">
        <f t="shared" si="6"/>
        <v>1</v>
      </c>
      <c r="F66">
        <f t="shared" si="1"/>
        <v>86</v>
      </c>
      <c r="G66">
        <f t="shared" si="2"/>
        <v>93</v>
      </c>
      <c r="H66">
        <f t="shared" si="3"/>
        <v>135</v>
      </c>
      <c r="J66" t="str">
        <f t="shared" si="4"/>
        <v>&lt;e:DisposalsOfLandNotBuiltUponAtBookValue contextRef="c10" decimals="-3" unitRef="u1"&gt;</v>
      </c>
      <c r="K66" s="106">
        <f>Regnskabsstatistik!F108*1000</f>
        <v>0</v>
      </c>
      <c r="L66" t="str">
        <f t="shared" si="5"/>
        <v>&lt;/e:DisposalsOfLandNotBuiltUponAtBookValue&gt;</v>
      </c>
      <c r="P66" s="105" t="str">
        <f t="shared" si="7"/>
        <v>&lt;e:DisposalsOfLandNotBuiltUponAtBookValue contextRef="c10" decimals="-3" unitRef="u1"&gt;0&lt;/e:DisposalsOfLandNotBuiltUponAtBookValue&gt;</v>
      </c>
    </row>
    <row r="67" spans="1:16" x14ac:dyDescent="0.25">
      <c r="A67" t="s">
        <v>225</v>
      </c>
      <c r="B67" s="104">
        <v>86</v>
      </c>
      <c r="C67">
        <v>99</v>
      </c>
      <c r="D67" s="108" t="s">
        <v>226</v>
      </c>
      <c r="E67">
        <f t="shared" si="6"/>
        <v>1</v>
      </c>
      <c r="F67">
        <f t="shared" si="1"/>
        <v>100</v>
      </c>
      <c r="G67">
        <f t="shared" si="2"/>
        <v>107</v>
      </c>
      <c r="H67">
        <f t="shared" si="3"/>
        <v>163</v>
      </c>
      <c r="J67" t="str">
        <f t="shared" si="4"/>
        <v>&lt;e:DisposalsOfRoadsHarboursSquaresAndSimilarAtBookValue contextRef="c10" decimals="-3" unitRef="u1"&gt;</v>
      </c>
      <c r="K67" s="106">
        <f>Regnskabsstatistik!F109*1000</f>
        <v>0</v>
      </c>
      <c r="L67" t="str">
        <f t="shared" ref="L67:L84" si="8">MID(D67,G67,H67)</f>
        <v>&lt;/e:DisposalsOfRoadsHarboursSquaresAndSimilarAtBookValue&gt;</v>
      </c>
      <c r="P67" s="105" t="str">
        <f t="shared" ref="P67:P117" si="9">+J67&amp;K67&amp;L67</f>
        <v>&lt;e:DisposalsOfRoadsHarboursSquaresAndSimilarAtBookValue contextRef="c10" decimals="-3" unitRef="u1"&gt;0&lt;/e:DisposalsOfRoadsHarboursSquaresAndSimilarAtBookValue&gt;</v>
      </c>
    </row>
    <row r="68" spans="1:16" x14ac:dyDescent="0.25">
      <c r="A68" t="s">
        <v>227</v>
      </c>
      <c r="B68" s="104">
        <v>87</v>
      </c>
      <c r="C68">
        <v>100</v>
      </c>
      <c r="D68" s="108" t="s">
        <v>228</v>
      </c>
      <c r="E68">
        <f t="shared" si="6"/>
        <v>1</v>
      </c>
      <c r="F68">
        <f t="shared" ref="F68:F117" si="10">FIND("&gt;",D68,1)</f>
        <v>84</v>
      </c>
      <c r="G68">
        <f t="shared" ref="G68:G92" si="11">FIND("&lt;",D68,F68)</f>
        <v>91</v>
      </c>
      <c r="H68">
        <f t="shared" ref="H68:H92" si="12">FIND("&gt;",D68,G68)</f>
        <v>131</v>
      </c>
      <c r="J68" t="str">
        <f t="shared" ref="J68:J117" si="13">MID(D68,E68,F68)</f>
        <v>&lt;e:TotalDecreaseOfRealEstateAtBookValue contextRef="c10" decimals="-3" unitRef="u1"&gt;</v>
      </c>
      <c r="K68" s="106">
        <f>Regnskabsstatistik!F110*1000</f>
        <v>0</v>
      </c>
      <c r="L68" t="str">
        <f t="shared" si="8"/>
        <v>&lt;/e:TotalDecreaseOfRealEstateAtBookValue&gt;</v>
      </c>
      <c r="P68" s="105" t="str">
        <f t="shared" si="9"/>
        <v>&lt;e:TotalDecreaseOfRealEstateAtBookValue contextRef="c10" decimals="-3" unitRef="u1"&gt;0&lt;/e:TotalDecreaseOfRealEstateAtBookValue&gt;</v>
      </c>
    </row>
    <row r="69" spans="1:16" x14ac:dyDescent="0.25">
      <c r="A69" t="s">
        <v>229</v>
      </c>
      <c r="B69" s="104">
        <v>88</v>
      </c>
      <c r="C69">
        <v>101</v>
      </c>
      <c r="D69" s="108" t="s">
        <v>230</v>
      </c>
      <c r="E69">
        <f t="shared" ref="E69:E117" si="14">FIND("&lt;",D69,1)</f>
        <v>1</v>
      </c>
      <c r="F69">
        <f t="shared" si="10"/>
        <v>101</v>
      </c>
      <c r="G69">
        <f t="shared" si="11"/>
        <v>108</v>
      </c>
      <c r="H69">
        <f t="shared" si="12"/>
        <v>165</v>
      </c>
      <c r="J69" t="str">
        <f t="shared" si="13"/>
        <v>&lt;e:DisposalsOfProductionMachineryAndEquipmentAtBookValue contextRef="c10" decimals="-3" unitRef="u1"&gt;</v>
      </c>
      <c r="K69" s="106">
        <f>Regnskabsstatistik!F112*1000</f>
        <v>0</v>
      </c>
      <c r="L69" t="str">
        <f t="shared" si="8"/>
        <v>&lt;/e:DisposalsOfProductionMachineryAndEquipmentAtBookValue&gt;</v>
      </c>
      <c r="P69" s="105" t="str">
        <f t="shared" si="9"/>
        <v>&lt;e:DisposalsOfProductionMachineryAndEquipmentAtBookValue contextRef="c10" decimals="-3" unitRef="u1"&gt;0&lt;/e:DisposalsOfProductionMachineryAndEquipmentAtBookValue&gt;</v>
      </c>
    </row>
    <row r="70" spans="1:16" x14ac:dyDescent="0.25">
      <c r="A70" t="s">
        <v>231</v>
      </c>
      <c r="B70" s="104">
        <v>89</v>
      </c>
      <c r="C70">
        <v>102</v>
      </c>
      <c r="D70" s="108" t="s">
        <v>232</v>
      </c>
      <c r="E70">
        <f t="shared" si="14"/>
        <v>1</v>
      </c>
      <c r="F70">
        <f t="shared" si="10"/>
        <v>115</v>
      </c>
      <c r="G70">
        <f t="shared" si="11"/>
        <v>122</v>
      </c>
      <c r="H70">
        <f t="shared" si="12"/>
        <v>193</v>
      </c>
      <c r="J70" t="str">
        <f t="shared" si="13"/>
        <v>&lt;e:DisposalsOfOtherPlantOperatingAssetsFixturesAndFurnitureAtBookValue contextRef="c10" decimals="-3" unitRef="u1"&gt;</v>
      </c>
      <c r="K70" s="106">
        <f>Regnskabsstatistik!F113*1000</f>
        <v>0</v>
      </c>
      <c r="L70" t="str">
        <f t="shared" si="8"/>
        <v>&lt;/e:DisposalsOfOtherPlantOperatingAssetsFixturesAndFurnitureAtBookValue&gt;</v>
      </c>
      <c r="P70" s="105" t="str">
        <f t="shared" si="9"/>
        <v>&lt;e:DisposalsOfOtherPlantOperatingAssetsFixturesAndFurnitureAtBookValue contextRef="c10" decimals="-3" unitRef="u1"&gt;0&lt;/e:DisposalsOfOtherPlantOperatingAssetsFixturesAndFurnitureAtBookValue&gt;</v>
      </c>
    </row>
    <row r="71" spans="1:16" x14ac:dyDescent="0.25">
      <c r="A71" s="109" t="s">
        <v>233</v>
      </c>
      <c r="B71" s="104">
        <v>90</v>
      </c>
      <c r="C71">
        <v>103</v>
      </c>
      <c r="D71" s="108" t="s">
        <v>234</v>
      </c>
      <c r="E71">
        <f t="shared" si="14"/>
        <v>1</v>
      </c>
      <c r="F71">
        <f t="shared" si="10"/>
        <v>100</v>
      </c>
      <c r="G71">
        <f t="shared" si="11"/>
        <v>107</v>
      </c>
      <c r="H71">
        <f t="shared" si="12"/>
        <v>163</v>
      </c>
      <c r="J71" t="str">
        <f t="shared" si="13"/>
        <v>&lt;e:TotalDecreaseOfMachineryPlantAndEquipmentAtBookValue contextRef="c10" decimals="-3" unitRef="u1"&gt;</v>
      </c>
      <c r="K71" s="106">
        <f>Regnskabsstatistik!F114*1000</f>
        <v>0</v>
      </c>
      <c r="L71" t="str">
        <f t="shared" si="8"/>
        <v>&lt;/e:TotalDecreaseOfMachineryPlantAndEquipmentAtBookValue&gt;</v>
      </c>
      <c r="P71" s="105" t="str">
        <f t="shared" si="9"/>
        <v>&lt;e:TotalDecreaseOfMachineryPlantAndEquipmentAtBookValue contextRef="c10" decimals="-3" unitRef="u1"&gt;0&lt;/e:TotalDecreaseOfMachineryPlantAndEquipmentAtBookValue&gt;</v>
      </c>
    </row>
    <row r="72" spans="1:16" x14ac:dyDescent="0.25">
      <c r="A72" t="s">
        <v>235</v>
      </c>
      <c r="B72" s="104">
        <v>91</v>
      </c>
      <c r="C72">
        <v>104</v>
      </c>
      <c r="D72" s="108" t="s">
        <v>236</v>
      </c>
      <c r="E72">
        <f t="shared" si="14"/>
        <v>1</v>
      </c>
      <c r="F72">
        <f t="shared" si="10"/>
        <v>110</v>
      </c>
      <c r="G72">
        <f t="shared" si="11"/>
        <v>117</v>
      </c>
      <c r="H72">
        <f t="shared" si="12"/>
        <v>183</v>
      </c>
      <c r="J72" t="str">
        <f t="shared" si="13"/>
        <v>&lt;e:ReversalOfAmortisationOnDecreaseInCompletedDevelopmentProjects contextRef="c10" decimals="-3" unitRef="u1"&gt;</v>
      </c>
      <c r="K72" s="106">
        <f>Regnskabsstatistik!F116*1000</f>
        <v>0</v>
      </c>
      <c r="L72" t="str">
        <f t="shared" si="8"/>
        <v>&lt;/e:ReversalOfAmortisationOnDecreaseInCompletedDevelopmentProjects&gt;</v>
      </c>
      <c r="P72" s="105" t="str">
        <f t="shared" si="9"/>
        <v>&lt;e:ReversalOfAmortisationOnDecreaseInCompletedDevelopmentProjects contextRef="c10" decimals="-3" unitRef="u1"&gt;0&lt;/e:ReversalOfAmortisationOnDecreaseInCompletedDevelopmentProjects&gt;</v>
      </c>
    </row>
    <row r="73" spans="1:16" x14ac:dyDescent="0.25">
      <c r="A73" t="s">
        <v>237</v>
      </c>
      <c r="B73" s="104">
        <v>92</v>
      </c>
      <c r="C73">
        <v>105</v>
      </c>
      <c r="D73" s="108" t="s">
        <v>238</v>
      </c>
      <c r="E73">
        <f t="shared" si="14"/>
        <v>1</v>
      </c>
      <c r="F73">
        <f t="shared" si="10"/>
        <v>139</v>
      </c>
      <c r="G73">
        <f t="shared" si="11"/>
        <v>146</v>
      </c>
      <c r="H73">
        <f t="shared" si="12"/>
        <v>241</v>
      </c>
      <c r="J73" t="str">
        <f t="shared" si="13"/>
        <v>&lt;e:ReversalOfAmortisationOnDecreaseOfConcessionsPatentsLicencesTrademarksAndOtherSimilarRights contextRef="c10" decimals="-3" unitRef="u1"&gt;</v>
      </c>
      <c r="K73" s="106">
        <f>Regnskabsstatistik!F117*1000</f>
        <v>0</v>
      </c>
      <c r="L73" t="str">
        <f t="shared" si="8"/>
        <v>&lt;/e:ReversalOfAmortisationOnDecreaseOfConcessionsPatentsLicencesTrademarksAndOtherSimilarRights&gt;</v>
      </c>
      <c r="P73" s="105" t="str">
        <f t="shared" si="9"/>
        <v>&lt;e:ReversalOfAmortisationOnDecreaseOfConcessionsPatentsLicencesTrademarksAndOtherSimilarRights contextRef="c10" decimals="-3" unitRef="u1"&gt;0&lt;/e:ReversalOfAmortisationOnDecreaseOfConcessionsPatentsLicencesTrademarksAndOtherSimilarRights&gt;</v>
      </c>
    </row>
    <row r="74" spans="1:16" x14ac:dyDescent="0.25">
      <c r="A74" t="s">
        <v>239</v>
      </c>
      <c r="B74" s="104">
        <v>93</v>
      </c>
      <c r="C74">
        <v>106</v>
      </c>
      <c r="D74" s="108" t="s">
        <v>240</v>
      </c>
      <c r="E74">
        <f t="shared" si="14"/>
        <v>1</v>
      </c>
      <c r="F74">
        <f t="shared" si="10"/>
        <v>90</v>
      </c>
      <c r="G74">
        <f t="shared" si="11"/>
        <v>97</v>
      </c>
      <c r="H74">
        <f t="shared" si="12"/>
        <v>143</v>
      </c>
      <c r="J74" t="str">
        <f t="shared" si="13"/>
        <v>&lt;e:ReversalOfAmortisationOnDisposalOfSoftware contextRef="c10" decimals="-3" unitRef="u1"&gt;</v>
      </c>
      <c r="K74" s="106">
        <f>Regnskabsstatistik!F118*1000</f>
        <v>0</v>
      </c>
      <c r="L74" t="str">
        <f t="shared" si="8"/>
        <v>&lt;/e:ReversalOfAmortisationOnDisposalOfSoftware&gt;</v>
      </c>
      <c r="P74" s="105" t="str">
        <f t="shared" si="9"/>
        <v>&lt;e:ReversalOfAmortisationOnDisposalOfSoftware contextRef="c10" decimals="-3" unitRef="u1"&gt;0&lt;/e:ReversalOfAmortisationOnDisposalOfSoftware&gt;</v>
      </c>
    </row>
    <row r="75" spans="1:16" x14ac:dyDescent="0.25">
      <c r="A75" t="s">
        <v>241</v>
      </c>
      <c r="B75" s="104">
        <v>94</v>
      </c>
      <c r="C75">
        <v>107</v>
      </c>
      <c r="D75" s="108" t="s">
        <v>242</v>
      </c>
      <c r="E75">
        <f t="shared" si="14"/>
        <v>1</v>
      </c>
      <c r="F75">
        <f t="shared" si="10"/>
        <v>90</v>
      </c>
      <c r="G75">
        <f t="shared" si="11"/>
        <v>97</v>
      </c>
      <c r="H75">
        <f t="shared" si="12"/>
        <v>143</v>
      </c>
      <c r="J75" t="str">
        <f t="shared" si="13"/>
        <v>&lt;e:ReversalOfAmortisationOnDecreaseInGoodwill contextRef="c10" decimals="-3" unitRef="u1"&gt;</v>
      </c>
      <c r="K75" s="106">
        <f>Regnskabsstatistik!F119*1000</f>
        <v>0</v>
      </c>
      <c r="L75" t="str">
        <f t="shared" si="8"/>
        <v>&lt;/e:ReversalOfAmortisationOnDecreaseInGoodwill&gt;</v>
      </c>
      <c r="P75" s="105" t="str">
        <f t="shared" si="9"/>
        <v>&lt;e:ReversalOfAmortisationOnDecreaseInGoodwill contextRef="c10" decimals="-3" unitRef="u1"&gt;0&lt;/e:ReversalOfAmortisationOnDecreaseInGoodwill&gt;</v>
      </c>
    </row>
    <row r="76" spans="1:16" x14ac:dyDescent="0.25">
      <c r="A76" t="s">
        <v>243</v>
      </c>
      <c r="B76" s="104">
        <v>95</v>
      </c>
      <c r="C76">
        <v>108</v>
      </c>
      <c r="D76" s="108" t="s">
        <v>244</v>
      </c>
      <c r="E76">
        <f t="shared" si="14"/>
        <v>1</v>
      </c>
      <c r="F76">
        <f t="shared" si="10"/>
        <v>103</v>
      </c>
      <c r="G76">
        <f t="shared" si="11"/>
        <v>110</v>
      </c>
      <c r="H76">
        <f t="shared" si="12"/>
        <v>169</v>
      </c>
      <c r="J76" t="str">
        <f t="shared" si="13"/>
        <v>&lt;e:ReversalOfAmortisationOnTotalDecreaseOfIntangibleAssets contextRef="c10" decimals="-3" unitRef="u1"&gt;</v>
      </c>
      <c r="K76" s="106">
        <f>Regnskabsstatistik!F120*1000</f>
        <v>0</v>
      </c>
      <c r="L76" t="str">
        <f t="shared" si="8"/>
        <v>&lt;/e:ReversalOfAmortisationOnTotalDecreaseOfIntangibleAssets&gt;</v>
      </c>
      <c r="P76" s="105" t="str">
        <f t="shared" si="9"/>
        <v>&lt;e:ReversalOfAmortisationOnTotalDecreaseOfIntangibleAssets contextRef="c10" decimals="-3" unitRef="u1"&gt;0&lt;/e:ReversalOfAmortisationOnTotalDecreaseOfIntangibleAssets&gt;</v>
      </c>
    </row>
    <row r="77" spans="1:16" x14ac:dyDescent="0.25">
      <c r="A77" t="s">
        <v>245</v>
      </c>
      <c r="B77" s="104">
        <v>96</v>
      </c>
      <c r="C77">
        <v>109</v>
      </c>
      <c r="D77" s="108" t="s">
        <v>246</v>
      </c>
      <c r="E77">
        <f t="shared" si="14"/>
        <v>1</v>
      </c>
      <c r="F77">
        <f t="shared" si="10"/>
        <v>105</v>
      </c>
      <c r="G77">
        <f t="shared" si="11"/>
        <v>112</v>
      </c>
      <c r="H77">
        <f t="shared" si="12"/>
        <v>173</v>
      </c>
      <c r="J77" t="str">
        <f t="shared" si="13"/>
        <v>&lt;e:ReversalOfAmortisationOnDisposalsOfBuildingsIncludingLand contextRef="c10" decimals="-3" unitRef="u1"&gt;</v>
      </c>
      <c r="K77" s="106">
        <f>Regnskabsstatistik!F122*1000</f>
        <v>0</v>
      </c>
      <c r="L77" t="str">
        <f t="shared" si="8"/>
        <v>&lt;/e:ReversalOfAmortisationOnDisposalsOfBuildingsIncludingLand&gt;</v>
      </c>
      <c r="P77" s="105" t="str">
        <f t="shared" si="9"/>
        <v>&lt;e:ReversalOfAmortisationOnDisposalsOfBuildingsIncludingLand contextRef="c10" decimals="-3" unitRef="u1"&gt;0&lt;/e:ReversalOfAmortisationOnDisposalsOfBuildingsIncludingLand&gt;</v>
      </c>
    </row>
    <row r="78" spans="1:16" x14ac:dyDescent="0.25">
      <c r="A78" t="s">
        <v>247</v>
      </c>
      <c r="B78" s="104">
        <v>97</v>
      </c>
      <c r="C78">
        <v>110</v>
      </c>
      <c r="D78" s="108" t="s">
        <v>248</v>
      </c>
      <c r="E78">
        <f t="shared" si="14"/>
        <v>1</v>
      </c>
      <c r="F78">
        <f t="shared" si="10"/>
        <v>111</v>
      </c>
      <c r="G78">
        <f t="shared" si="11"/>
        <v>118</v>
      </c>
      <c r="H78">
        <f t="shared" si="12"/>
        <v>185</v>
      </c>
      <c r="J78" t="str">
        <f t="shared" si="13"/>
        <v>&lt;e:ReversalOfAmortisationOnDisposalOfLandNotBuiltUponIncludingLand contextRef="c10" decimals="-3" unitRef="u1"&gt;</v>
      </c>
      <c r="K78" s="106">
        <f>Regnskabsstatistik!F123*1000</f>
        <v>0</v>
      </c>
      <c r="L78" t="str">
        <f t="shared" si="8"/>
        <v>&lt;/e:ReversalOfAmortisationOnDisposalOfLandNotBuiltUponIncludingLand&gt;</v>
      </c>
      <c r="P78" s="105" t="str">
        <f t="shared" si="9"/>
        <v>&lt;e:ReversalOfAmortisationOnDisposalOfLandNotBuiltUponIncludingLand contextRef="c10" decimals="-3" unitRef="u1"&gt;0&lt;/e:ReversalOfAmortisationOnDisposalOfLandNotBuiltUponIncludingLand&gt;</v>
      </c>
    </row>
    <row r="79" spans="1:16" x14ac:dyDescent="0.25">
      <c r="A79" t="s">
        <v>249</v>
      </c>
      <c r="B79" s="104">
        <v>98</v>
      </c>
      <c r="C79">
        <v>111</v>
      </c>
      <c r="D79" s="108" t="s">
        <v>250</v>
      </c>
      <c r="E79">
        <f t="shared" si="14"/>
        <v>1</v>
      </c>
      <c r="F79">
        <f t="shared" si="10"/>
        <v>126</v>
      </c>
      <c r="G79">
        <f t="shared" si="11"/>
        <v>133</v>
      </c>
      <c r="H79">
        <f t="shared" si="12"/>
        <v>215</v>
      </c>
      <c r="J79" t="str">
        <f t="shared" si="13"/>
        <v>&lt;e:ReversalOfAmortisationOnDisposalsOfRoadsHarboursSquaresAndSimilarIncludingLand contextRef="c10" decimals="-3" unitRef="u1"&gt;</v>
      </c>
      <c r="K79" s="106">
        <f>Regnskabsstatistik!F124*1000</f>
        <v>0</v>
      </c>
      <c r="L79" t="str">
        <f t="shared" si="8"/>
        <v>&lt;/e:ReversalOfAmortisationOnDisposalsOfRoadsHarboursSquaresAndSimilarIncludingLand&gt;</v>
      </c>
      <c r="P79" s="105" t="str">
        <f t="shared" si="9"/>
        <v>&lt;e:ReversalOfAmortisationOnDisposalsOfRoadsHarboursSquaresAndSimilarIncludingLand contextRef="c10" decimals="-3" unitRef="u1"&gt;0&lt;/e:ReversalOfAmortisationOnDisposalsOfRoadsHarboursSquaresAndSimilarIncludingLand&gt;</v>
      </c>
    </row>
    <row r="80" spans="1:16" x14ac:dyDescent="0.25">
      <c r="A80" t="s">
        <v>251</v>
      </c>
      <c r="B80" s="104">
        <v>99</v>
      </c>
      <c r="C80">
        <v>112</v>
      </c>
      <c r="D80" s="108" t="s">
        <v>252</v>
      </c>
      <c r="E80">
        <f t="shared" si="14"/>
        <v>1</v>
      </c>
      <c r="F80">
        <f t="shared" si="10"/>
        <v>97</v>
      </c>
      <c r="G80">
        <f t="shared" si="11"/>
        <v>104</v>
      </c>
      <c r="H80">
        <f t="shared" si="12"/>
        <v>157</v>
      </c>
      <c r="J80" t="str">
        <f t="shared" si="13"/>
        <v>&lt;e:ReversalOfAmortisationOnTotalDecreaseOfRealEstate contextRef="c10" decimals="-3" unitRef="u1"&gt;</v>
      </c>
      <c r="K80" s="106">
        <f>Regnskabsstatistik!F125*1000</f>
        <v>0</v>
      </c>
      <c r="L80" t="str">
        <f t="shared" si="8"/>
        <v>&lt;/e:ReversalOfAmortisationOnTotalDecreaseOfRealEstate&gt;</v>
      </c>
      <c r="P80" s="105" t="str">
        <f t="shared" si="9"/>
        <v>&lt;e:ReversalOfAmortisationOnTotalDecreaseOfRealEstate contextRef="c10" decimals="-3" unitRef="u1"&gt;0&lt;/e:ReversalOfAmortisationOnTotalDecreaseOfRealEstate&gt;</v>
      </c>
    </row>
    <row r="81" spans="1:16" x14ac:dyDescent="0.25">
      <c r="A81" t="s">
        <v>253</v>
      </c>
      <c r="B81" s="104">
        <v>100</v>
      </c>
      <c r="C81">
        <v>113</v>
      </c>
      <c r="D81" s="108" t="s">
        <v>254</v>
      </c>
      <c r="E81">
        <f t="shared" si="14"/>
        <v>1</v>
      </c>
      <c r="F81">
        <f t="shared" si="10"/>
        <v>114</v>
      </c>
      <c r="G81">
        <f t="shared" si="11"/>
        <v>121</v>
      </c>
      <c r="H81">
        <f t="shared" si="12"/>
        <v>191</v>
      </c>
      <c r="J81" t="str">
        <f t="shared" si="13"/>
        <v>&lt;e:ReversalOfAmortisationOnDisposalsOfProductionMachineryAndEquipment contextRef="c10" decimals="-3" unitRef="u1"&gt;</v>
      </c>
      <c r="K81" s="106">
        <f>Regnskabsstatistik!F127*1000</f>
        <v>0</v>
      </c>
      <c r="L81" t="str">
        <f t="shared" si="8"/>
        <v>&lt;/e:ReversalOfAmortisationOnDisposalsOfProductionMachineryAndEquipment&gt;</v>
      </c>
      <c r="P81" s="105" t="str">
        <f t="shared" si="9"/>
        <v>&lt;e:ReversalOfAmortisationOnDisposalsOfProductionMachineryAndEquipment contextRef="c10" decimals="-3" unitRef="u1"&gt;0&lt;/e:ReversalOfAmortisationOnDisposalsOfProductionMachineryAndEquipment&gt;</v>
      </c>
    </row>
    <row r="82" spans="1:16" x14ac:dyDescent="0.25">
      <c r="A82" t="s">
        <v>255</v>
      </c>
      <c r="B82" s="104">
        <v>101</v>
      </c>
      <c r="C82">
        <v>114</v>
      </c>
      <c r="D82" s="108" t="s">
        <v>256</v>
      </c>
      <c r="E82">
        <f t="shared" si="14"/>
        <v>1</v>
      </c>
      <c r="F82">
        <f t="shared" si="10"/>
        <v>127</v>
      </c>
      <c r="G82">
        <f t="shared" si="11"/>
        <v>134</v>
      </c>
      <c r="H82">
        <f t="shared" si="12"/>
        <v>217</v>
      </c>
      <c r="J82" t="str">
        <f t="shared" si="13"/>
        <v>&lt;e:ReversalOfAmortisationOnDisposalsOfOthePlantOperatingAssetsFixturesAndFurniture contextRef="c10" decimals="-3" unitRef="u1"&gt;</v>
      </c>
      <c r="K82" s="106">
        <f>Regnskabsstatistik!F128*1000</f>
        <v>0</v>
      </c>
      <c r="L82" t="str">
        <f t="shared" si="8"/>
        <v>&lt;/e:ReversalOfAmortisationOnDisposalsOfOthePlantOperatingAssetsFixturesAndFurniture&gt;</v>
      </c>
      <c r="P82" s="105" t="str">
        <f t="shared" si="9"/>
        <v>&lt;e:ReversalOfAmortisationOnDisposalsOfOthePlantOperatingAssetsFixturesAndFurniture contextRef="c10" decimals="-3" unitRef="u1"&gt;0&lt;/e:ReversalOfAmortisationOnDisposalsOfOthePlantOperatingAssetsFixturesAndFurniture&gt;</v>
      </c>
    </row>
    <row r="83" spans="1:16" x14ac:dyDescent="0.25">
      <c r="A83" t="s">
        <v>257</v>
      </c>
      <c r="B83" s="104">
        <v>102</v>
      </c>
      <c r="C83">
        <v>115</v>
      </c>
      <c r="D83" s="108" t="s">
        <v>258</v>
      </c>
      <c r="E83">
        <f t="shared" si="14"/>
        <v>1</v>
      </c>
      <c r="F83">
        <f t="shared" si="10"/>
        <v>113</v>
      </c>
      <c r="G83">
        <f t="shared" si="11"/>
        <v>120</v>
      </c>
      <c r="H83">
        <f t="shared" si="12"/>
        <v>189</v>
      </c>
      <c r="J83" t="str">
        <f t="shared" si="13"/>
        <v>&lt;e:ReversalOfAmortisationOnTotalDecreaseOfMachineryPlantAndEquipment contextRef="c10" decimals="-3" unitRef="u1"&gt;</v>
      </c>
      <c r="K83" s="106">
        <f>Regnskabsstatistik!F129*1000</f>
        <v>0</v>
      </c>
      <c r="L83" t="str">
        <f t="shared" si="8"/>
        <v>&lt;/e:ReversalOfAmortisationOnTotalDecreaseOfMachineryPlantAndEquipment&gt;</v>
      </c>
      <c r="P83" s="105" t="str">
        <f t="shared" si="9"/>
        <v>&lt;e:ReversalOfAmortisationOnTotalDecreaseOfMachineryPlantAndEquipment contextRef="c10" decimals="-3" unitRef="u1"&gt;0&lt;/e:ReversalOfAmortisationOnTotalDecreaseOfMachineryPlantAndEquipment&gt;</v>
      </c>
    </row>
    <row r="84" spans="1:16" x14ac:dyDescent="0.25">
      <c r="A84" t="s">
        <v>259</v>
      </c>
      <c r="B84" s="104">
        <v>103</v>
      </c>
      <c r="C84">
        <v>116</v>
      </c>
      <c r="D84" s="108" t="s">
        <v>260</v>
      </c>
      <c r="E84">
        <f t="shared" si="14"/>
        <v>1</v>
      </c>
      <c r="F84">
        <f t="shared" si="10"/>
        <v>70</v>
      </c>
      <c r="G84">
        <f t="shared" si="11"/>
        <v>77</v>
      </c>
      <c r="H84">
        <f t="shared" si="12"/>
        <v>103</v>
      </c>
      <c r="J84" t="str">
        <f t="shared" si="13"/>
        <v>&lt;e:TotalDisposalsOfAssets contextRef="c10" decimals="-3" unitRef="u1"&gt;</v>
      </c>
      <c r="K84" s="106">
        <f>Regnskabsstatistik!F131*1000</f>
        <v>0</v>
      </c>
      <c r="L84" t="str">
        <f t="shared" si="8"/>
        <v>&lt;/e:TotalDisposalsOfAssets&gt;</v>
      </c>
      <c r="P84" s="105" t="str">
        <f t="shared" si="9"/>
        <v>&lt;e:TotalDisposalsOfAssets contextRef="c10" decimals="-3" unitRef="u1"&gt;0&lt;/e:TotalDisposalsOfAssets&gt;</v>
      </c>
    </row>
    <row r="85" spans="1:16" x14ac:dyDescent="0.25">
      <c r="C85">
        <v>118</v>
      </c>
      <c r="D85" s="108" t="s">
        <v>261</v>
      </c>
      <c r="E85">
        <f t="shared" si="14"/>
        <v>1</v>
      </c>
      <c r="F85">
        <f t="shared" si="10"/>
        <v>23</v>
      </c>
      <c r="J85" t="str">
        <f t="shared" si="13"/>
        <v>&lt;!--Context_Duration--&gt;</v>
      </c>
      <c r="P85" s="105" t="str">
        <f t="shared" si="9"/>
        <v>&lt;!--Context_Duration--&gt;</v>
      </c>
    </row>
    <row r="86" spans="1:16" x14ac:dyDescent="0.25">
      <c r="C86">
        <v>119</v>
      </c>
      <c r="D86" s="108" t="s">
        <v>262</v>
      </c>
      <c r="E86">
        <f t="shared" si="14"/>
        <v>1</v>
      </c>
      <c r="F86">
        <f t="shared" si="10"/>
        <v>18</v>
      </c>
      <c r="J86" t="str">
        <f>MID(D86,E86,F86)</f>
        <v>&lt;context id="c10"&gt;</v>
      </c>
      <c r="P86" s="105" t="str">
        <f t="shared" si="9"/>
        <v>&lt;context id="c10"&gt;</v>
      </c>
    </row>
    <row r="87" spans="1:16" x14ac:dyDescent="0.25">
      <c r="C87">
        <v>120</v>
      </c>
      <c r="D87" s="108" t="s">
        <v>263</v>
      </c>
      <c r="E87">
        <f t="shared" si="14"/>
        <v>1</v>
      </c>
      <c r="F87">
        <f t="shared" si="10"/>
        <v>8</v>
      </c>
      <c r="J87" t="str">
        <f t="shared" si="13"/>
        <v>&lt;entity&gt;</v>
      </c>
      <c r="P87" s="105" t="str">
        <f t="shared" si="9"/>
        <v>&lt;entity&gt;</v>
      </c>
    </row>
    <row r="88" spans="1:16" x14ac:dyDescent="0.25">
      <c r="C88">
        <v>121</v>
      </c>
      <c r="D88" s="108" t="s">
        <v>264</v>
      </c>
      <c r="E88">
        <f t="shared" si="14"/>
        <v>1</v>
      </c>
      <c r="F88">
        <f t="shared" si="10"/>
        <v>44</v>
      </c>
      <c r="G88">
        <f t="shared" si="11"/>
        <v>53</v>
      </c>
      <c r="H88">
        <f t="shared" si="12"/>
        <v>65</v>
      </c>
      <c r="J88" t="str">
        <f t="shared" si="13"/>
        <v>&lt;identifier scheme="http://www.dcca.dk/cvr"&gt;</v>
      </c>
      <c r="K88" s="106">
        <f>Regnskabsstatistik!F2</f>
        <v>17150413</v>
      </c>
      <c r="L88" t="str">
        <f>MID(D88,G88,H88)</f>
        <v>&lt;/identifier&gt;</v>
      </c>
      <c r="P88" s="105" t="str">
        <f t="shared" si="9"/>
        <v>&lt;identifier scheme="http://www.dcca.dk/cvr"&gt;17150413&lt;/identifier&gt;</v>
      </c>
    </row>
    <row r="89" spans="1:16" x14ac:dyDescent="0.25">
      <c r="C89">
        <v>122</v>
      </c>
      <c r="D89" s="108" t="s">
        <v>265</v>
      </c>
      <c r="E89">
        <f t="shared" si="14"/>
        <v>1</v>
      </c>
      <c r="F89">
        <f t="shared" si="10"/>
        <v>9</v>
      </c>
      <c r="J89" t="str">
        <f t="shared" si="13"/>
        <v>&lt;/entity&gt;</v>
      </c>
      <c r="P89" s="105" t="str">
        <f t="shared" si="9"/>
        <v>&lt;/entity&gt;</v>
      </c>
    </row>
    <row r="90" spans="1:16" x14ac:dyDescent="0.25">
      <c r="C90">
        <v>123</v>
      </c>
      <c r="D90" s="108" t="s">
        <v>266</v>
      </c>
      <c r="E90">
        <f t="shared" si="14"/>
        <v>1</v>
      </c>
      <c r="F90">
        <f t="shared" si="10"/>
        <v>8</v>
      </c>
      <c r="J90" t="str">
        <f t="shared" si="13"/>
        <v>&lt;period&gt;</v>
      </c>
      <c r="P90" s="105" t="str">
        <f t="shared" si="9"/>
        <v>&lt;period&gt;</v>
      </c>
    </row>
    <row r="91" spans="1:16" x14ac:dyDescent="0.25">
      <c r="C91">
        <v>124</v>
      </c>
      <c r="D91" s="108" t="s">
        <v>267</v>
      </c>
      <c r="E91">
        <f t="shared" si="14"/>
        <v>1</v>
      </c>
      <c r="F91">
        <f t="shared" si="10"/>
        <v>11</v>
      </c>
      <c r="G91">
        <f t="shared" si="11"/>
        <v>22</v>
      </c>
      <c r="H91">
        <f t="shared" si="12"/>
        <v>33</v>
      </c>
      <c r="J91" t="str">
        <f t="shared" si="13"/>
        <v>&lt;startDate&gt;</v>
      </c>
      <c r="K91" s="107" t="str">
        <f>Regnskabsstatistik!F6</f>
        <v>2024-01-01</v>
      </c>
      <c r="L91" t="str">
        <f>MID(D91,G91,H91)</f>
        <v>&lt;/startDate&gt;</v>
      </c>
      <c r="P91" s="105" t="str">
        <f>+J91&amp;K91&amp;L91</f>
        <v>&lt;startDate&gt;2024-01-01&lt;/startDate&gt;</v>
      </c>
    </row>
    <row r="92" spans="1:16" x14ac:dyDescent="0.25">
      <c r="C92">
        <v>125</v>
      </c>
      <c r="D92" s="108" t="s">
        <v>268</v>
      </c>
      <c r="E92">
        <f t="shared" si="14"/>
        <v>1</v>
      </c>
      <c r="F92">
        <f t="shared" si="10"/>
        <v>9</v>
      </c>
      <c r="G92">
        <f t="shared" si="11"/>
        <v>20</v>
      </c>
      <c r="H92">
        <f t="shared" si="12"/>
        <v>29</v>
      </c>
      <c r="J92" t="str">
        <f t="shared" si="13"/>
        <v>&lt;endDate&gt;</v>
      </c>
      <c r="K92" s="107" t="str">
        <f>Regnskabsstatistik!G6</f>
        <v>2024-12-31</v>
      </c>
      <c r="L92" t="str">
        <f>MID(D92,G92,H92)</f>
        <v>&lt;/endDate&gt;</v>
      </c>
      <c r="P92" s="105" t="str">
        <f t="shared" si="9"/>
        <v>&lt;endDate&gt;2024-12-31&lt;/endDate&gt;</v>
      </c>
    </row>
    <row r="93" spans="1:16" x14ac:dyDescent="0.25">
      <c r="C93">
        <v>126</v>
      </c>
      <c r="D93" s="108" t="s">
        <v>269</v>
      </c>
      <c r="E93">
        <f t="shared" si="14"/>
        <v>1</v>
      </c>
      <c r="F93">
        <f t="shared" si="10"/>
        <v>9</v>
      </c>
      <c r="J93" t="str">
        <f t="shared" si="13"/>
        <v>&lt;/period&gt;</v>
      </c>
      <c r="P93" s="105" t="str">
        <f t="shared" si="9"/>
        <v>&lt;/period&gt;</v>
      </c>
    </row>
    <row r="94" spans="1:16" x14ac:dyDescent="0.25">
      <c r="C94">
        <v>127</v>
      </c>
      <c r="D94" s="108" t="s">
        <v>270</v>
      </c>
      <c r="E94">
        <f t="shared" si="14"/>
        <v>1</v>
      </c>
      <c r="F94">
        <f t="shared" si="10"/>
        <v>10</v>
      </c>
      <c r="J94" t="str">
        <f t="shared" si="13"/>
        <v>&lt;/context&gt;</v>
      </c>
      <c r="P94" s="105" t="str">
        <f t="shared" si="9"/>
        <v>&lt;/context&gt;</v>
      </c>
    </row>
    <row r="95" spans="1:16" x14ac:dyDescent="0.25">
      <c r="C95">
        <v>128</v>
      </c>
      <c r="D95" s="108" t="s">
        <v>271</v>
      </c>
      <c r="E95">
        <f t="shared" si="14"/>
        <v>1</v>
      </c>
      <c r="F95">
        <f t="shared" si="10"/>
        <v>26</v>
      </c>
      <c r="J95" t="str">
        <f t="shared" si="13"/>
        <v>&lt;!--Context_Instant_pre--&gt;</v>
      </c>
      <c r="P95" s="105" t="str">
        <f t="shared" si="9"/>
        <v>&lt;!--Context_Instant_pre--&gt;</v>
      </c>
    </row>
    <row r="96" spans="1:16" x14ac:dyDescent="0.25">
      <c r="C96">
        <v>129</v>
      </c>
      <c r="D96" s="108" t="s">
        <v>272</v>
      </c>
      <c r="E96">
        <f t="shared" si="14"/>
        <v>1</v>
      </c>
      <c r="F96">
        <f t="shared" si="10"/>
        <v>18</v>
      </c>
      <c r="J96" t="str">
        <f t="shared" si="13"/>
        <v>&lt;context id="c11"&gt;</v>
      </c>
      <c r="P96" s="105" t="str">
        <f t="shared" si="9"/>
        <v>&lt;context id="c11"&gt;</v>
      </c>
    </row>
    <row r="97" spans="3:16" x14ac:dyDescent="0.25">
      <c r="C97">
        <v>130</v>
      </c>
      <c r="D97" s="108" t="s">
        <v>263</v>
      </c>
      <c r="E97">
        <f t="shared" si="14"/>
        <v>1</v>
      </c>
      <c r="F97">
        <f t="shared" si="10"/>
        <v>8</v>
      </c>
      <c r="J97" t="str">
        <f t="shared" si="13"/>
        <v>&lt;entity&gt;</v>
      </c>
      <c r="P97" s="105" t="str">
        <f t="shared" si="9"/>
        <v>&lt;entity&gt;</v>
      </c>
    </row>
    <row r="98" spans="3:16" x14ac:dyDescent="0.25">
      <c r="C98">
        <v>131</v>
      </c>
      <c r="D98" s="108" t="s">
        <v>264</v>
      </c>
      <c r="E98">
        <f t="shared" si="14"/>
        <v>1</v>
      </c>
      <c r="F98">
        <f>FIND("&gt;",D98,1)</f>
        <v>44</v>
      </c>
      <c r="G98">
        <f t="shared" ref="G98:G115" si="15">FIND("&lt;",D98,F98)</f>
        <v>53</v>
      </c>
      <c r="H98">
        <f t="shared" ref="H98:H115" si="16">FIND("&gt;",D98,G98)</f>
        <v>65</v>
      </c>
      <c r="J98" t="str">
        <f>MID(D98,E98,F98)</f>
        <v>&lt;identifier scheme="http://www.dcca.dk/cvr"&gt;</v>
      </c>
      <c r="K98" s="106">
        <f>Regnskabsstatistik!F2</f>
        <v>17150413</v>
      </c>
      <c r="L98" t="str">
        <f>MID(D98,G98,H98)</f>
        <v>&lt;/identifier&gt;</v>
      </c>
      <c r="P98" s="105" t="str">
        <f t="shared" si="9"/>
        <v>&lt;identifier scheme="http://www.dcca.dk/cvr"&gt;17150413&lt;/identifier&gt;</v>
      </c>
    </row>
    <row r="99" spans="3:16" x14ac:dyDescent="0.25">
      <c r="C99">
        <v>132</v>
      </c>
      <c r="D99" s="108" t="s">
        <v>265</v>
      </c>
      <c r="E99">
        <f t="shared" si="14"/>
        <v>1</v>
      </c>
      <c r="F99">
        <f t="shared" si="10"/>
        <v>9</v>
      </c>
      <c r="J99" t="str">
        <f t="shared" si="13"/>
        <v>&lt;/entity&gt;</v>
      </c>
      <c r="P99" s="105" t="str">
        <f t="shared" si="9"/>
        <v>&lt;/entity&gt;</v>
      </c>
    </row>
    <row r="100" spans="3:16" x14ac:dyDescent="0.25">
      <c r="C100">
        <v>133</v>
      </c>
      <c r="D100" s="108" t="s">
        <v>266</v>
      </c>
      <c r="E100">
        <f t="shared" si="14"/>
        <v>1</v>
      </c>
      <c r="F100">
        <f t="shared" si="10"/>
        <v>8</v>
      </c>
      <c r="J100" t="str">
        <f t="shared" si="13"/>
        <v>&lt;period&gt;</v>
      </c>
      <c r="P100" s="105" t="str">
        <f t="shared" si="9"/>
        <v>&lt;period&gt;</v>
      </c>
    </row>
    <row r="101" spans="3:16" x14ac:dyDescent="0.25">
      <c r="C101">
        <v>134</v>
      </c>
      <c r="D101" s="108" t="s">
        <v>273</v>
      </c>
      <c r="E101">
        <f t="shared" si="14"/>
        <v>1</v>
      </c>
      <c r="F101">
        <f t="shared" si="10"/>
        <v>9</v>
      </c>
      <c r="G101">
        <f t="shared" si="15"/>
        <v>20</v>
      </c>
      <c r="H101">
        <f t="shared" si="16"/>
        <v>29</v>
      </c>
      <c r="J101" t="str">
        <f t="shared" si="13"/>
        <v>&lt;instant&gt;</v>
      </c>
      <c r="K101" s="107" t="str">
        <f>Regnskabsstatistik!F6</f>
        <v>2024-01-01</v>
      </c>
      <c r="L101" t="str">
        <f>MID(D101,G101,H101)</f>
        <v>&lt;/instant&gt;</v>
      </c>
      <c r="P101" s="105" t="str">
        <f t="shared" si="9"/>
        <v>&lt;instant&gt;2024-01-01&lt;/instant&gt;</v>
      </c>
    </row>
    <row r="102" spans="3:16" x14ac:dyDescent="0.25">
      <c r="C102">
        <v>135</v>
      </c>
      <c r="D102" s="108" t="s">
        <v>269</v>
      </c>
      <c r="E102">
        <f t="shared" si="14"/>
        <v>1</v>
      </c>
      <c r="F102">
        <f t="shared" si="10"/>
        <v>9</v>
      </c>
      <c r="J102" t="str">
        <f t="shared" si="13"/>
        <v>&lt;/period&gt;</v>
      </c>
      <c r="P102" s="105" t="str">
        <f t="shared" si="9"/>
        <v>&lt;/period&gt;</v>
      </c>
    </row>
    <row r="103" spans="3:16" x14ac:dyDescent="0.25">
      <c r="C103">
        <v>136</v>
      </c>
      <c r="D103" s="108" t="s">
        <v>270</v>
      </c>
      <c r="E103">
        <f t="shared" si="14"/>
        <v>1</v>
      </c>
      <c r="F103">
        <f t="shared" si="10"/>
        <v>10</v>
      </c>
      <c r="J103" t="str">
        <f t="shared" si="13"/>
        <v>&lt;/context&gt;</v>
      </c>
      <c r="P103" s="105" t="str">
        <f t="shared" si="9"/>
        <v>&lt;/context&gt;</v>
      </c>
    </row>
    <row r="104" spans="3:16" x14ac:dyDescent="0.25">
      <c r="C104">
        <v>137</v>
      </c>
      <c r="D104" s="108" t="s">
        <v>274</v>
      </c>
      <c r="E104">
        <f t="shared" si="14"/>
        <v>1</v>
      </c>
      <c r="F104">
        <f t="shared" si="10"/>
        <v>22</v>
      </c>
      <c r="J104" t="str">
        <f t="shared" si="13"/>
        <v>&lt;!--Context_Instant--&gt;</v>
      </c>
      <c r="P104" s="105" t="str">
        <f t="shared" si="9"/>
        <v>&lt;!--Context_Instant--&gt;</v>
      </c>
    </row>
    <row r="105" spans="3:16" x14ac:dyDescent="0.25">
      <c r="C105">
        <v>138</v>
      </c>
      <c r="D105" s="108" t="s">
        <v>275</v>
      </c>
      <c r="E105">
        <f t="shared" si="14"/>
        <v>1</v>
      </c>
      <c r="F105">
        <f t="shared" si="10"/>
        <v>18</v>
      </c>
      <c r="J105" t="str">
        <f t="shared" si="13"/>
        <v>&lt;context id="c12"&gt;</v>
      </c>
      <c r="P105" s="105" t="str">
        <f t="shared" si="9"/>
        <v>&lt;context id="c12"&gt;</v>
      </c>
    </row>
    <row r="106" spans="3:16" x14ac:dyDescent="0.25">
      <c r="C106">
        <v>139</v>
      </c>
      <c r="D106" s="108" t="s">
        <v>263</v>
      </c>
      <c r="E106">
        <f t="shared" si="14"/>
        <v>1</v>
      </c>
      <c r="F106">
        <f t="shared" si="10"/>
        <v>8</v>
      </c>
      <c r="J106" t="str">
        <f t="shared" si="13"/>
        <v>&lt;entity&gt;</v>
      </c>
      <c r="P106" s="105" t="str">
        <f t="shared" si="9"/>
        <v>&lt;entity&gt;</v>
      </c>
    </row>
    <row r="107" spans="3:16" x14ac:dyDescent="0.25">
      <c r="C107">
        <v>140</v>
      </c>
      <c r="D107" s="108" t="s">
        <v>264</v>
      </c>
      <c r="E107">
        <f t="shared" si="14"/>
        <v>1</v>
      </c>
      <c r="F107">
        <f t="shared" si="10"/>
        <v>44</v>
      </c>
      <c r="G107">
        <f t="shared" si="15"/>
        <v>53</v>
      </c>
      <c r="H107">
        <f t="shared" si="16"/>
        <v>65</v>
      </c>
      <c r="J107" t="str">
        <f t="shared" si="13"/>
        <v>&lt;identifier scheme="http://www.dcca.dk/cvr"&gt;</v>
      </c>
      <c r="K107" s="106">
        <f>Regnskabsstatistik!F2</f>
        <v>17150413</v>
      </c>
      <c r="L107" t="str">
        <f>MID(D107,G107,H107)</f>
        <v>&lt;/identifier&gt;</v>
      </c>
      <c r="P107" s="105" t="str">
        <f t="shared" si="9"/>
        <v>&lt;identifier scheme="http://www.dcca.dk/cvr"&gt;17150413&lt;/identifier&gt;</v>
      </c>
    </row>
    <row r="108" spans="3:16" x14ac:dyDescent="0.25">
      <c r="C108">
        <v>141</v>
      </c>
      <c r="D108" s="108" t="s">
        <v>265</v>
      </c>
      <c r="E108">
        <f t="shared" si="14"/>
        <v>1</v>
      </c>
      <c r="F108">
        <f t="shared" si="10"/>
        <v>9</v>
      </c>
      <c r="J108" t="str">
        <f t="shared" si="13"/>
        <v>&lt;/entity&gt;</v>
      </c>
      <c r="P108" s="105" t="str">
        <f t="shared" si="9"/>
        <v>&lt;/entity&gt;</v>
      </c>
    </row>
    <row r="109" spans="3:16" x14ac:dyDescent="0.25">
      <c r="C109">
        <v>142</v>
      </c>
      <c r="D109" s="108" t="s">
        <v>266</v>
      </c>
      <c r="E109">
        <f t="shared" si="14"/>
        <v>1</v>
      </c>
      <c r="F109">
        <f t="shared" si="10"/>
        <v>8</v>
      </c>
      <c r="J109" t="str">
        <f t="shared" si="13"/>
        <v>&lt;period&gt;</v>
      </c>
      <c r="P109" s="105" t="str">
        <f t="shared" si="9"/>
        <v>&lt;period&gt;</v>
      </c>
    </row>
    <row r="110" spans="3:16" x14ac:dyDescent="0.25">
      <c r="C110">
        <v>143</v>
      </c>
      <c r="D110" s="108" t="s">
        <v>276</v>
      </c>
      <c r="E110">
        <f t="shared" si="14"/>
        <v>1</v>
      </c>
      <c r="F110">
        <f t="shared" si="10"/>
        <v>9</v>
      </c>
      <c r="G110">
        <f t="shared" si="15"/>
        <v>20</v>
      </c>
      <c r="H110">
        <f t="shared" si="16"/>
        <v>29</v>
      </c>
      <c r="J110" t="str">
        <f t="shared" si="13"/>
        <v>&lt;instant&gt;</v>
      </c>
      <c r="K110" s="107" t="str">
        <f>Regnskabsstatistik!G6</f>
        <v>2024-12-31</v>
      </c>
      <c r="L110" t="str">
        <f>MID(D110,G110,H110)</f>
        <v>&lt;/instant&gt;</v>
      </c>
      <c r="P110" s="105" t="str">
        <f t="shared" si="9"/>
        <v>&lt;instant&gt;2024-12-31&lt;/instant&gt;</v>
      </c>
    </row>
    <row r="111" spans="3:16" x14ac:dyDescent="0.25">
      <c r="C111">
        <v>144</v>
      </c>
      <c r="D111" s="108" t="s">
        <v>269</v>
      </c>
      <c r="E111">
        <f t="shared" si="14"/>
        <v>1</v>
      </c>
      <c r="F111">
        <f t="shared" si="10"/>
        <v>9</v>
      </c>
      <c r="J111" t="str">
        <f t="shared" si="13"/>
        <v>&lt;/period&gt;</v>
      </c>
      <c r="P111" s="105" t="str">
        <f t="shared" si="9"/>
        <v>&lt;/period&gt;</v>
      </c>
    </row>
    <row r="112" spans="3:16" x14ac:dyDescent="0.25">
      <c r="C112">
        <v>145</v>
      </c>
      <c r="D112" s="108" t="s">
        <v>270</v>
      </c>
      <c r="E112">
        <f t="shared" si="14"/>
        <v>1</v>
      </c>
      <c r="F112">
        <f t="shared" si="10"/>
        <v>10</v>
      </c>
      <c r="J112" t="str">
        <f t="shared" si="13"/>
        <v>&lt;/context&gt;</v>
      </c>
      <c r="P112" s="105" t="str">
        <f t="shared" si="9"/>
        <v>&lt;/context&gt;</v>
      </c>
    </row>
    <row r="113" spans="3:16" x14ac:dyDescent="0.25">
      <c r="C113">
        <v>146</v>
      </c>
      <c r="D113" s="108" t="s">
        <v>277</v>
      </c>
      <c r="E113">
        <v>1</v>
      </c>
      <c r="F113">
        <v>4</v>
      </c>
      <c r="G113">
        <f>FIND("-",D113,F113)</f>
        <v>4</v>
      </c>
      <c r="H113">
        <f t="shared" si="16"/>
        <v>15</v>
      </c>
      <c r="J113" t="str">
        <f>MID(D113,E113,F113)</f>
        <v>&lt;!--</v>
      </c>
      <c r="K113" s="106" t="str">
        <f>Regnskabsstatistik!F8</f>
        <v>DKK</v>
      </c>
      <c r="L113" t="s">
        <v>294</v>
      </c>
      <c r="P113" s="105" t="str">
        <f>+J113&amp;K113&amp;L113</f>
        <v>&lt;!--DKK 1000--&gt;</v>
      </c>
    </row>
    <row r="114" spans="3:16" x14ac:dyDescent="0.25">
      <c r="C114">
        <v>147</v>
      </c>
      <c r="D114" s="108" t="s">
        <v>278</v>
      </c>
      <c r="E114">
        <f t="shared" si="14"/>
        <v>1</v>
      </c>
      <c r="F114">
        <f t="shared" si="10"/>
        <v>14</v>
      </c>
      <c r="J114" t="str">
        <f t="shared" si="13"/>
        <v>&lt;unit id="u1"&gt;</v>
      </c>
      <c r="P114" s="105" t="str">
        <f t="shared" si="9"/>
        <v>&lt;unit id="u1"&gt;</v>
      </c>
    </row>
    <row r="115" spans="3:16" x14ac:dyDescent="0.25">
      <c r="C115">
        <v>148</v>
      </c>
      <c r="D115" s="108" t="s">
        <v>279</v>
      </c>
      <c r="E115">
        <f t="shared" si="14"/>
        <v>1</v>
      </c>
      <c r="F115">
        <f t="shared" si="10"/>
        <v>9</v>
      </c>
      <c r="G115">
        <f t="shared" si="15"/>
        <v>21</v>
      </c>
      <c r="H115">
        <f t="shared" si="16"/>
        <v>30</v>
      </c>
      <c r="J115" t="str">
        <f>MID(D115,E115,F115)&amp;"iso4217:"</f>
        <v>&lt;measure&gt;iso4217:</v>
      </c>
      <c r="K115" s="106" t="str">
        <f>Regnskabsstatistik!F8</f>
        <v>DKK</v>
      </c>
      <c r="L115" t="str">
        <f>MID(D115,G115,H115)</f>
        <v>&lt;/measure&gt;</v>
      </c>
      <c r="P115" s="105" t="str">
        <f>+J115&amp;K115&amp;L115</f>
        <v>&lt;measure&gt;iso4217:DKK&lt;/measure&gt;</v>
      </c>
    </row>
    <row r="116" spans="3:16" x14ac:dyDescent="0.25">
      <c r="C116">
        <v>149</v>
      </c>
      <c r="D116" s="108" t="s">
        <v>280</v>
      </c>
      <c r="E116">
        <f t="shared" si="14"/>
        <v>1</v>
      </c>
      <c r="F116">
        <f t="shared" si="10"/>
        <v>7</v>
      </c>
      <c r="J116" t="str">
        <f t="shared" si="13"/>
        <v>&lt;/unit&gt;</v>
      </c>
      <c r="P116" s="105" t="str">
        <f t="shared" si="9"/>
        <v>&lt;/unit&gt;</v>
      </c>
    </row>
    <row r="117" spans="3:16" x14ac:dyDescent="0.25">
      <c r="C117">
        <v>150</v>
      </c>
      <c r="D117" s="108" t="s">
        <v>281</v>
      </c>
      <c r="E117">
        <f t="shared" si="14"/>
        <v>1</v>
      </c>
      <c r="F117">
        <f t="shared" si="10"/>
        <v>7</v>
      </c>
      <c r="J117" t="str">
        <f t="shared" si="13"/>
        <v>&lt;/xbrl&gt;</v>
      </c>
      <c r="P117" s="105" t="str">
        <f t="shared" si="9"/>
        <v>&lt;/xbrl&gt;</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G179"/>
  <sheetViews>
    <sheetView showGridLines="0" workbookViewId="0">
      <pane ySplit="1" topLeftCell="A2" activePane="bottomLeft" state="frozen"/>
      <selection pane="bottomLeft" activeCell="G8" sqref="G8"/>
    </sheetView>
  </sheetViews>
  <sheetFormatPr defaultColWidth="9.140625" defaultRowHeight="15" outlineLevelCol="1" x14ac:dyDescent="0.25"/>
  <cols>
    <col min="1" max="1" width="9.140625" style="2"/>
    <col min="2" max="2" width="134.42578125" style="2" customWidth="1"/>
    <col min="3" max="3" width="118.7109375" style="4" hidden="1" customWidth="1" outlineLevel="1"/>
    <col min="4" max="4" width="126" style="4" hidden="1" customWidth="1" outlineLevel="1"/>
    <col min="5" max="5" width="9.28515625" style="10" customWidth="1" collapsed="1"/>
    <col min="6" max="6" width="9.140625" style="11"/>
    <col min="7" max="7" width="9.140625" style="30"/>
    <col min="8" max="16384" width="9.140625" style="4"/>
  </cols>
  <sheetData>
    <row r="1" spans="1:7" ht="41.25" customHeight="1" thickBot="1" x14ac:dyDescent="0.5">
      <c r="A1" s="125" t="str">
        <f ca="1">OFFSET($C1,0,E1-1)</f>
        <v>Vejledning i XBRL-upload</v>
      </c>
      <c r="B1" s="22"/>
      <c r="C1" s="4" t="s">
        <v>363</v>
      </c>
      <c r="D1" s="127" t="s">
        <v>579</v>
      </c>
      <c r="E1" s="10">
        <v>1</v>
      </c>
    </row>
    <row r="2" spans="1:7" x14ac:dyDescent="0.25">
      <c r="A2" s="16"/>
      <c r="B2" s="123"/>
      <c r="C2"/>
      <c r="D2" s="12"/>
    </row>
    <row r="3" spans="1:7" ht="18.75" x14ac:dyDescent="0.3">
      <c r="A3" s="16"/>
      <c r="B3" s="232" t="str">
        <f t="shared" ref="B3:B13" ca="1" si="0">OFFSET($C3,0,$E$1-1)</f>
        <v>1. Dan og gem XBRL fil</v>
      </c>
      <c r="C3" s="122" t="s">
        <v>333</v>
      </c>
      <c r="D3" s="127" t="s">
        <v>580</v>
      </c>
    </row>
    <row r="4" spans="1:7" ht="19.5" customHeight="1" x14ac:dyDescent="0.25">
      <c r="A4" s="124"/>
      <c r="B4" s="123" t="str">
        <f t="shared" ca="1" si="0"/>
        <v xml:space="preserve">Udfyld indberetningsskemaet i fanen " Regnskabsstatistik"  indberetningsskemaet. Alle de grå felter skal udfyldes for, at indberetningen er korrekt. </v>
      </c>
      <c r="C4" s="121" t="s">
        <v>332</v>
      </c>
      <c r="D4" s="4" t="s">
        <v>581</v>
      </c>
    </row>
    <row r="5" spans="1:7" ht="15.75" x14ac:dyDescent="0.25">
      <c r="A5" s="124"/>
      <c r="B5" s="123"/>
      <c r="C5" s="121"/>
    </row>
    <row r="6" spans="1:7" ht="15.75" x14ac:dyDescent="0.25">
      <c r="A6" s="124"/>
      <c r="B6" s="123" t="str">
        <f t="shared" ca="1" si="0"/>
        <v>Arket "XBRL" viser posterne, som de ser ud, når de er i XBRL-format.</v>
      </c>
      <c r="C6" s="121" t="s">
        <v>360</v>
      </c>
      <c r="D6" s="4" t="s">
        <v>582</v>
      </c>
    </row>
    <row r="7" spans="1:7" ht="15.75" x14ac:dyDescent="0.25">
      <c r="A7" s="124"/>
      <c r="B7" s="123" t="str">
        <f t="shared" ca="1" si="0"/>
        <v>Kopier kolonne P til fx Notesblokken eller Notepad og gem den, så er XBRL-filen dannet.</v>
      </c>
      <c r="C7" s="121" t="s">
        <v>587</v>
      </c>
      <c r="D7" s="4" t="s">
        <v>583</v>
      </c>
    </row>
    <row r="8" spans="1:7" x14ac:dyDescent="0.25">
      <c r="A8" s="3"/>
      <c r="D8" s="10"/>
      <c r="E8" s="11"/>
      <c r="F8" s="30"/>
      <c r="G8" s="4"/>
    </row>
    <row r="9" spans="1:7" x14ac:dyDescent="0.25">
      <c r="A9" s="3"/>
      <c r="B9" s="123"/>
      <c r="D9" s="128"/>
    </row>
    <row r="10" spans="1:7" x14ac:dyDescent="0.25">
      <c r="A10" s="3"/>
      <c r="B10" s="123" t="str">
        <f t="shared" ca="1" si="0"/>
        <v>OBS! Benyttes fx Notesblok/Notepad til at danne XBRL filen, skal filen gemmes med kodning "UTF-8" - se figur A nedenfor.</v>
      </c>
      <c r="C10" s="121" t="s">
        <v>585</v>
      </c>
      <c r="D10" s="4" t="s">
        <v>584</v>
      </c>
    </row>
    <row r="11" spans="1:7" x14ac:dyDescent="0.25">
      <c r="A11" s="3"/>
      <c r="B11" s="237" t="str">
        <f t="shared" ca="1" si="0"/>
        <v>Filen bliver afvist, hvis filen ikke er gemt med en UTF-8 kodning.</v>
      </c>
      <c r="C11" s="248" t="s">
        <v>586</v>
      </c>
      <c r="D11" s="4" t="s">
        <v>588</v>
      </c>
    </row>
    <row r="12" spans="1:7" x14ac:dyDescent="0.25">
      <c r="A12" s="3"/>
      <c r="B12" s="123"/>
    </row>
    <row r="13" spans="1:7" x14ac:dyDescent="0.25">
      <c r="A13" s="3"/>
      <c r="B13" s="123" t="str">
        <f t="shared" ca="1" si="0"/>
        <v>Figur A</v>
      </c>
      <c r="C13" s="4" t="s">
        <v>296</v>
      </c>
      <c r="D13" s="4" t="s">
        <v>297</v>
      </c>
    </row>
    <row r="14" spans="1:7" x14ac:dyDescent="0.25">
      <c r="B14" s="123"/>
    </row>
    <row r="15" spans="1:7" x14ac:dyDescent="0.25">
      <c r="B15" s="123"/>
      <c r="C15" s="228"/>
    </row>
    <row r="16" spans="1:7" x14ac:dyDescent="0.25">
      <c r="B16" s="123"/>
    </row>
    <row r="17" spans="2:4" x14ac:dyDescent="0.25">
      <c r="C17" s="228"/>
    </row>
    <row r="19" spans="2:4" x14ac:dyDescent="0.25">
      <c r="C19" s="228"/>
    </row>
    <row r="21" spans="2:4" x14ac:dyDescent="0.25">
      <c r="C21" s="228"/>
    </row>
    <row r="22" spans="2:4" ht="18.75" x14ac:dyDescent="0.3">
      <c r="B22" s="232" t="str">
        <f t="shared" ref="B22:B23" ca="1" si="1">OFFSET($C22,0,$E$1-1)</f>
        <v>2. Start</v>
      </c>
      <c r="C22" s="4" t="s">
        <v>339</v>
      </c>
      <c r="D22" s="4" t="s">
        <v>339</v>
      </c>
    </row>
    <row r="23" spans="2:4" ht="15.75" x14ac:dyDescent="0.25">
      <c r="B23" s="229" t="str">
        <f t="shared" ca="1" si="1"/>
        <v>Gå ind på vores hjemmeside:</v>
      </c>
      <c r="C23" s="4" t="s">
        <v>600</v>
      </c>
      <c r="D23" s="4" t="s">
        <v>601</v>
      </c>
    </row>
    <row r="24" spans="2:4" x14ac:dyDescent="0.25">
      <c r="B24" s="300" t="s">
        <v>612</v>
      </c>
    </row>
    <row r="25" spans="2:4" x14ac:dyDescent="0.25">
      <c r="B25" s="228"/>
    </row>
    <row r="26" spans="2:4" ht="15.75" x14ac:dyDescent="0.25">
      <c r="B26" s="229" t="str">
        <f t="shared" ref="B26" ca="1" si="2">OFFSET($C26,0,$E$1-1)</f>
        <v>Start indberetning med XBRL via ¨UPLOAD XBRL-FIL¨ knappen:</v>
      </c>
      <c r="C26" s="248" t="s">
        <v>602</v>
      </c>
      <c r="D26" s="4" t="s">
        <v>603</v>
      </c>
    </row>
    <row r="27" spans="2:4" x14ac:dyDescent="0.25">
      <c r="B27" s="228"/>
    </row>
    <row r="28" spans="2:4" ht="18.75" x14ac:dyDescent="0.3">
      <c r="B28" s="232"/>
    </row>
    <row r="29" spans="2:4" ht="18.75" x14ac:dyDescent="0.3">
      <c r="B29" s="232"/>
    </row>
    <row r="30" spans="2:4" ht="18.75" x14ac:dyDescent="0.3">
      <c r="B30" s="232"/>
    </row>
    <row r="31" spans="2:4" ht="16.5" customHeight="1" x14ac:dyDescent="0.3">
      <c r="B31" s="232"/>
    </row>
    <row r="32" spans="2:4" ht="18.75" x14ac:dyDescent="0.3">
      <c r="B32" s="232"/>
    </row>
    <row r="33" spans="2:4" ht="18.75" x14ac:dyDescent="0.3">
      <c r="B33" s="232"/>
    </row>
    <row r="34" spans="2:4" ht="18.75" x14ac:dyDescent="0.3">
      <c r="B34" s="232"/>
    </row>
    <row r="35" spans="2:4" ht="18.75" x14ac:dyDescent="0.3">
      <c r="B35" s="232"/>
    </row>
    <row r="36" spans="2:4" ht="18.75" x14ac:dyDescent="0.3">
      <c r="B36" s="232"/>
    </row>
    <row r="37" spans="2:4" ht="18.75" x14ac:dyDescent="0.3">
      <c r="B37" s="232"/>
    </row>
    <row r="38" spans="2:4" ht="18.75" x14ac:dyDescent="0.3">
      <c r="B38" s="232"/>
    </row>
    <row r="39" spans="2:4" ht="18.75" x14ac:dyDescent="0.3">
      <c r="B39" s="232"/>
    </row>
    <row r="40" spans="2:4" ht="18.75" x14ac:dyDescent="0.3">
      <c r="B40" s="232"/>
    </row>
    <row r="41" spans="2:4" ht="18.75" x14ac:dyDescent="0.3">
      <c r="B41" s="232"/>
    </row>
    <row r="42" spans="2:4" ht="18.75" x14ac:dyDescent="0.3">
      <c r="B42" s="232"/>
    </row>
    <row r="43" spans="2:4" ht="18.75" x14ac:dyDescent="0.3">
      <c r="B43" s="232"/>
    </row>
    <row r="44" spans="2:4" ht="18.75" x14ac:dyDescent="0.3">
      <c r="B44" s="232"/>
    </row>
    <row r="45" spans="2:4" ht="18.75" x14ac:dyDescent="0.3">
      <c r="B45" s="232"/>
    </row>
    <row r="46" spans="2:4" ht="42.75" customHeight="1" x14ac:dyDescent="0.25">
      <c r="B46" s="250" t="str">
        <f t="shared" ref="B46" ca="1" si="3">OFFSET($C46,0,$E$1-1)</f>
        <v>Log ind med MitID Erhverv og tryk på "Start selvbetjening".</v>
      </c>
      <c r="C46" s="247" t="s">
        <v>605</v>
      </c>
      <c r="D46" s="233" t="s">
        <v>604</v>
      </c>
    </row>
    <row r="47" spans="2:4" x14ac:dyDescent="0.25">
      <c r="C47" s="228"/>
    </row>
    <row r="52" spans="2:3" x14ac:dyDescent="0.25">
      <c r="C52" s="228"/>
    </row>
    <row r="54" spans="2:3" ht="18.75" x14ac:dyDescent="0.3">
      <c r="B54" s="185"/>
    </row>
    <row r="67" spans="2:4" ht="18.75" x14ac:dyDescent="0.3">
      <c r="B67" s="232" t="str">
        <f t="shared" ref="B67:B70" ca="1" si="4">OFFSET($C67,0,$E$1-1)</f>
        <v>2.1 Virk.dk - Regnskabsstatistik</v>
      </c>
      <c r="C67" s="4" t="s">
        <v>334</v>
      </c>
      <c r="D67" s="4" t="s">
        <v>589</v>
      </c>
    </row>
    <row r="68" spans="2:4" ht="15.75" x14ac:dyDescent="0.25">
      <c r="B68" s="229" t="str">
        <f t="shared" ca="1" si="4"/>
        <v>Under "Vælg den ønskede indberetning og myndighed", vælg:</v>
      </c>
      <c r="C68" s="4" t="s">
        <v>606</v>
      </c>
      <c r="D68" s="4" t="s">
        <v>608</v>
      </c>
    </row>
    <row r="69" spans="2:4" ht="15.75" x14ac:dyDescent="0.25">
      <c r="B69" s="230" t="str">
        <f t="shared" ca="1" si="4"/>
        <v xml:space="preserve"> Regnskabsstatistik til Danmarks Statistik </v>
      </c>
      <c r="C69" s="4" t="s">
        <v>335</v>
      </c>
      <c r="D69" s="4" t="s">
        <v>335</v>
      </c>
    </row>
    <row r="70" spans="2:4" ht="15.75" x14ac:dyDescent="0.25">
      <c r="B70" s="229" t="str">
        <f t="shared" ca="1" si="4"/>
        <v>Hvorefter der trykkes "Næste".</v>
      </c>
      <c r="C70" s="4" t="s">
        <v>607</v>
      </c>
      <c r="D70" s="4" t="s">
        <v>590</v>
      </c>
    </row>
    <row r="99" spans="2:4" ht="18.75" x14ac:dyDescent="0.3">
      <c r="B99" s="232" t="str">
        <f t="shared" ref="B99:B100" ca="1" si="5">OFFSET($C99,0,$E$1-1)</f>
        <v>2.2 Upload XBRL fil</v>
      </c>
      <c r="C99" s="4" t="s">
        <v>336</v>
      </c>
      <c r="D99" s="4" t="s">
        <v>591</v>
      </c>
    </row>
    <row r="100" spans="2:4" ht="15.75" x14ac:dyDescent="0.25">
      <c r="B100" s="229" t="str">
        <f t="shared" ca="1" si="5"/>
        <v>Tryk på ”Vælg fil”, og upload din XBRL-fil. Tryk på "Næste" for at fortsætte.</v>
      </c>
      <c r="C100" s="227" t="s">
        <v>610</v>
      </c>
      <c r="D100" s="4" t="s">
        <v>592</v>
      </c>
    </row>
    <row r="131" spans="2:4" ht="15.75" x14ac:dyDescent="0.25">
      <c r="B131" s="251" t="str">
        <f ca="1">OFFSET($C131,0,$E$1-1)</f>
        <v>OBS Har du selv dannet XBRL filen via dette regneark, skal du trykke på "Alle filer" for at kunne se filen.</v>
      </c>
      <c r="C131" s="4" t="s">
        <v>609</v>
      </c>
      <c r="D131" s="4" t="s">
        <v>593</v>
      </c>
    </row>
    <row r="138" spans="2:4" ht="18.75" x14ac:dyDescent="0.3">
      <c r="B138" s="232" t="str">
        <f t="shared" ref="B138:B140" ca="1" si="6">OFFSET($C138,0,$E$1-1)</f>
        <v>2.3 Test XBRL fil og indsend indberetning</v>
      </c>
      <c r="C138" s="4" t="s">
        <v>337</v>
      </c>
      <c r="D138" s="4" t="s">
        <v>594</v>
      </c>
    </row>
    <row r="139" spans="2:4" ht="15.75" x14ac:dyDescent="0.25">
      <c r="B139" s="251" t="str">
        <f t="shared" ca="1" si="6"/>
        <v>Du kan nu teste din indberetningsfil, og indsende indberetningen.</v>
      </c>
      <c r="C139" s="4" t="s">
        <v>596</v>
      </c>
      <c r="D139" s="233" t="s">
        <v>595</v>
      </c>
    </row>
    <row r="140" spans="2:4" ht="15.75" x14ac:dyDescent="0.25">
      <c r="B140" s="230" t="str">
        <f t="shared" ca="1" si="6"/>
        <v>HUSK! Kontroller at det firmanavn og CVR-nummer der indberettes for, fremgår af oversigten.</v>
      </c>
      <c r="C140" s="231" t="s">
        <v>611</v>
      </c>
      <c r="D140" s="4" t="s">
        <v>597</v>
      </c>
    </row>
    <row r="178" spans="2:4" ht="18.75" x14ac:dyDescent="0.3">
      <c r="B178" s="232" t="str">
        <f t="shared" ref="B178:B179" ca="1" si="7">OFFSET($C178,0,$E$1-1)</f>
        <v>3. Kvittering</v>
      </c>
      <c r="C178" s="4" t="s">
        <v>338</v>
      </c>
      <c r="D178" s="4" t="s">
        <v>340</v>
      </c>
    </row>
    <row r="179" spans="2:4" ht="15.75" x14ac:dyDescent="0.25">
      <c r="B179" s="229" t="str">
        <f t="shared" ca="1" si="7"/>
        <v>Afslutningsvis får du en kvittering.</v>
      </c>
      <c r="C179" s="4" t="s">
        <v>599</v>
      </c>
      <c r="D179" s="4" t="s">
        <v>598</v>
      </c>
    </row>
  </sheetData>
  <hyperlinks>
    <hyperlink ref="B24"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Group Box 1">
              <controlPr defaultSize="0" autoFill="0" autoPict="0">
                <anchor moveWithCells="1">
                  <from>
                    <xdr:col>1</xdr:col>
                    <xdr:colOff>4886325</xdr:colOff>
                    <xdr:row>0</xdr:row>
                    <xdr:rowOff>114300</xdr:rowOff>
                  </from>
                  <to>
                    <xdr:col>1</xdr:col>
                    <xdr:colOff>6600825</xdr:colOff>
                    <xdr:row>0</xdr:row>
                    <xdr:rowOff>457200</xdr:rowOff>
                  </to>
                </anchor>
              </controlPr>
            </control>
          </mc:Choice>
        </mc:AlternateContent>
        <mc:AlternateContent xmlns:mc="http://schemas.openxmlformats.org/markup-compatibility/2006">
          <mc:Choice Requires="x14">
            <control shapeId="9218" r:id="rId6" name="Option Button 2">
              <controlPr defaultSize="0" autoFill="0" autoLine="0" autoPict="0">
                <anchor moveWithCells="1">
                  <from>
                    <xdr:col>1</xdr:col>
                    <xdr:colOff>5095875</xdr:colOff>
                    <xdr:row>0</xdr:row>
                    <xdr:rowOff>171450</xdr:rowOff>
                  </from>
                  <to>
                    <xdr:col>1</xdr:col>
                    <xdr:colOff>5591175</xdr:colOff>
                    <xdr:row>0</xdr:row>
                    <xdr:rowOff>438150</xdr:rowOff>
                  </to>
                </anchor>
              </controlPr>
            </control>
          </mc:Choice>
        </mc:AlternateContent>
        <mc:AlternateContent xmlns:mc="http://schemas.openxmlformats.org/markup-compatibility/2006">
          <mc:Choice Requires="x14">
            <control shapeId="9219" r:id="rId7" name="Option Button 3">
              <controlPr defaultSize="0" autoFill="0" autoLine="0" autoPict="0">
                <anchor moveWithCells="1">
                  <from>
                    <xdr:col>1</xdr:col>
                    <xdr:colOff>5829300</xdr:colOff>
                    <xdr:row>0</xdr:row>
                    <xdr:rowOff>171450</xdr:rowOff>
                  </from>
                  <to>
                    <xdr:col>1</xdr:col>
                    <xdr:colOff>6343650</xdr:colOff>
                    <xdr:row>0</xdr:row>
                    <xdr:rowOff>438150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dimension ref="A1:G43"/>
  <sheetViews>
    <sheetView showGridLines="0" workbookViewId="0">
      <selection activeCell="G1" sqref="G1"/>
    </sheetView>
  </sheetViews>
  <sheetFormatPr defaultColWidth="9.140625" defaultRowHeight="15" outlineLevelCol="1" x14ac:dyDescent="0.25"/>
  <cols>
    <col min="1" max="1" width="9.140625" style="2"/>
    <col min="2" max="2" width="125.5703125" style="2" customWidth="1"/>
    <col min="3" max="3" width="118.7109375" style="4" hidden="1" customWidth="1" outlineLevel="1"/>
    <col min="4" max="4" width="97.28515625" style="4" hidden="1" customWidth="1" outlineLevel="1"/>
    <col min="5" max="5" width="9.140625" style="10" hidden="1" customWidth="1" outlineLevel="1"/>
    <col min="6" max="6" width="9.140625" style="11" collapsed="1"/>
    <col min="7" max="7" width="9.140625" style="30"/>
    <col min="8" max="16384" width="9.140625" style="4"/>
  </cols>
  <sheetData>
    <row r="1" spans="1:5" ht="41.25" customHeight="1" thickBot="1" x14ac:dyDescent="0.5">
      <c r="A1" s="125" t="str">
        <f ca="1">OFFSET($C1,0,E1-1)</f>
        <v>FAQ vedrørende Regnskabsstatistik og XBRL</v>
      </c>
      <c r="B1" s="22"/>
      <c r="C1" s="234" t="s">
        <v>634</v>
      </c>
      <c r="D1" s="240" t="s">
        <v>633</v>
      </c>
      <c r="E1" s="10">
        <v>1</v>
      </c>
    </row>
    <row r="2" spans="1:5" ht="37.5" customHeight="1" x14ac:dyDescent="0.45">
      <c r="A2" s="241"/>
      <c r="B2" s="242" t="str">
        <f ca="1">OFFSET($C2,0,$E$1-1)</f>
        <v>Formål</v>
      </c>
      <c r="C2" s="234" t="s">
        <v>347</v>
      </c>
      <c r="D2" s="240" t="s">
        <v>346</v>
      </c>
    </row>
    <row r="3" spans="1:5" ht="82.5" customHeight="1" x14ac:dyDescent="0.25">
      <c r="A3" s="124"/>
      <c r="B3" s="236" t="str">
        <f ca="1">OFFSET($C3,0,$E$1-1)</f>
        <v>Formålet med Regnskabsstatistik for de private byerhverv er at belyse det danske erhvervsliv og danne grundlag for driftsøkonomiske analyser, erhvervspolitiske beslutninger og for evaluering af den førte erhvervspolitik. Herudover er regnskabsstatistikken et meget væsentligt input til opgørelsen af nationalregnskabet. Regnskabsstatistikken for private byerhverv har været indsamlet og udarbejdet siden 1995.</v>
      </c>
      <c r="C3" s="234" t="s">
        <v>613</v>
      </c>
      <c r="D3" s="156" t="s">
        <v>614</v>
      </c>
      <c r="E3" s="4"/>
    </row>
    <row r="4" spans="1:5" ht="30.75" customHeight="1" x14ac:dyDescent="0.25">
      <c r="A4" s="124"/>
      <c r="B4" s="236" t="str">
        <f ca="1">OFFSET($C4,0,$E$1-1)</f>
        <v>Statistikken er lovpligtig og indsamles på baggrund af Lov om Danmarks Statistik, jfr. lovbekendtgørelse nr. 599 af 22. juni 2000, § 8-12a.</v>
      </c>
      <c r="C4" s="234" t="s">
        <v>615</v>
      </c>
      <c r="D4" s="247" t="s">
        <v>616</v>
      </c>
      <c r="E4" s="4"/>
    </row>
    <row r="5" spans="1:5" ht="14.25" customHeight="1" x14ac:dyDescent="0.25">
      <c r="A5" s="124"/>
      <c r="B5" s="236"/>
      <c r="C5" s="234"/>
      <c r="D5" s="12"/>
      <c r="E5" s="4"/>
    </row>
    <row r="6" spans="1:5" ht="32.25" customHeight="1" x14ac:dyDescent="0.25">
      <c r="A6" s="16"/>
      <c r="B6" s="243" t="str">
        <f t="shared" ref="B6:B16" ca="1" si="0">OFFSET($C6,0,$E$1-1)</f>
        <v>Kan jeg bruge XBRL-filen til Erhvervsstyrelsen til indberetning til Regnskabsstatistik?</v>
      </c>
      <c r="C6" s="249" t="s">
        <v>635</v>
      </c>
      <c r="D6" s="127" t="s">
        <v>619</v>
      </c>
    </row>
    <row r="7" spans="1:5" ht="15.75" x14ac:dyDescent="0.25">
      <c r="A7" s="124"/>
      <c r="B7" s="236" t="str">
        <f t="shared" ca="1" si="0"/>
        <v>Nej.</v>
      </c>
      <c r="C7" s="234" t="s">
        <v>617</v>
      </c>
      <c r="D7" s="129" t="s">
        <v>618</v>
      </c>
    </row>
    <row r="8" spans="1:5" ht="42" customHeight="1" x14ac:dyDescent="0.25">
      <c r="A8" s="124"/>
      <c r="B8" s="236" t="str">
        <f t="shared" ca="1" si="0"/>
        <v>XBRL-filen til Danmarks Statistik er lavet med en anden taksonomi end XBRL-filen til Erhvervsstyrelsen og indeholder fortrolige oplysninger, som ikke er tilgængelig i det officielle regnskab.</v>
      </c>
      <c r="C8" s="234" t="s">
        <v>362</v>
      </c>
      <c r="D8" s="299" t="s">
        <v>623</v>
      </c>
    </row>
    <row r="9" spans="1:5" ht="16.5" customHeight="1" x14ac:dyDescent="0.25">
      <c r="A9" s="124"/>
      <c r="B9" s="235"/>
      <c r="C9" s="121"/>
      <c r="D9" s="129"/>
    </row>
    <row r="10" spans="1:5" ht="15.75" x14ac:dyDescent="0.25">
      <c r="A10" s="124"/>
      <c r="B10" s="243" t="str">
        <f t="shared" ca="1" si="0"/>
        <v>Hvorfor bliver min XBRL-fil bliver afvist, når jeg forsøger at indberette?</v>
      </c>
      <c r="C10" s="121" t="s">
        <v>628</v>
      </c>
      <c r="D10" s="121" t="s">
        <v>620</v>
      </c>
    </row>
    <row r="11" spans="1:5" ht="25.5" customHeight="1" x14ac:dyDescent="0.25">
      <c r="A11" s="124"/>
      <c r="B11" s="236" t="str">
        <f t="shared" ca="1" si="0"/>
        <v>Der kan være forskellige årsager til at en XBRL-fil afvises:</v>
      </c>
      <c r="C11" s="234" t="s">
        <v>622</v>
      </c>
      <c r="D11" s="234" t="s">
        <v>621</v>
      </c>
    </row>
    <row r="12" spans="1:5" ht="69" customHeight="1" x14ac:dyDescent="0.25">
      <c r="A12" s="124"/>
      <c r="B12" s="236" t="str">
        <f t="shared" ca="1" si="0"/>
        <v>• Forkert taksonomi. Som nævnt i afsnittet ovenfor - tjek, at filen ikke er årsrapporten til Erhvervsstyrelsen.
• Forkert CVR-nummer eller dato formatering.
• Filen er ufuldstændig og mangler regnskabsposter (tags). Prøv at lave en ny XBRL-fil.
• XBRL-filen indeholder kommategn - tjek filen. Husk at alle tal skal være i hele tusinder (000).</v>
      </c>
      <c r="C12" s="234" t="s">
        <v>629</v>
      </c>
      <c r="D12" s="247" t="s">
        <v>630</v>
      </c>
      <c r="E12" s="4"/>
    </row>
    <row r="13" spans="1:5" ht="13.5" customHeight="1" x14ac:dyDescent="0.25">
      <c r="A13" s="124"/>
      <c r="B13" s="126"/>
      <c r="C13" s="121"/>
      <c r="D13" s="12"/>
      <c r="E13" s="4"/>
    </row>
    <row r="14" spans="1:5" ht="25.5" customHeight="1" x14ac:dyDescent="0.25">
      <c r="A14" s="16"/>
      <c r="B14" s="242" t="str">
        <f t="shared" ca="1" si="0"/>
        <v xml:space="preserve">Kontakt Erhvervslivets Udvikling: </v>
      </c>
      <c r="C14" s="121" t="s">
        <v>631</v>
      </c>
      <c r="D14" s="121" t="s">
        <v>632</v>
      </c>
    </row>
    <row r="15" spans="1:5" x14ac:dyDescent="0.25">
      <c r="B15" s="236" t="str">
        <f t="shared" ca="1" si="0"/>
        <v>Tlf. nr. : +45 39 17 35 70</v>
      </c>
      <c r="C15" s="233" t="s">
        <v>627</v>
      </c>
      <c r="D15" s="233" t="s">
        <v>624</v>
      </c>
    </row>
    <row r="16" spans="1:5" x14ac:dyDescent="0.25">
      <c r="B16" s="236" t="str">
        <f t="shared" ca="1" si="0"/>
        <v>Email: regn@dst.dk</v>
      </c>
      <c r="C16" s="233" t="s">
        <v>626</v>
      </c>
      <c r="D16" s="233" t="s">
        <v>625</v>
      </c>
    </row>
    <row r="17" spans="1:4" ht="33" customHeight="1" x14ac:dyDescent="0.25">
      <c r="B17" s="236"/>
      <c r="C17" s="233"/>
      <c r="D17" s="233"/>
    </row>
    <row r="18" spans="1:4" x14ac:dyDescent="0.25">
      <c r="B18" s="236"/>
      <c r="C18" s="233"/>
      <c r="D18" s="233"/>
    </row>
    <row r="20" spans="1:4" x14ac:dyDescent="0.25">
      <c r="A20" s="3"/>
      <c r="B20" s="123"/>
      <c r="C20"/>
    </row>
    <row r="21" spans="1:4" x14ac:dyDescent="0.25">
      <c r="A21" s="3"/>
      <c r="B21" s="126"/>
    </row>
    <row r="22" spans="1:4" x14ac:dyDescent="0.25">
      <c r="A22" s="3"/>
      <c r="B22" s="123"/>
      <c r="C22" s="121"/>
    </row>
    <row r="23" spans="1:4" x14ac:dyDescent="0.25">
      <c r="A23" s="3"/>
      <c r="B23" s="123"/>
      <c r="C23" s="121"/>
    </row>
    <row r="24" spans="1:4" x14ac:dyDescent="0.25">
      <c r="A24" s="3"/>
      <c r="B24" s="123"/>
    </row>
    <row r="25" spans="1:4" x14ac:dyDescent="0.25">
      <c r="A25" s="3"/>
      <c r="B25" s="123"/>
      <c r="C25" s="121"/>
      <c r="D25" s="128"/>
    </row>
    <row r="26" spans="1:4" x14ac:dyDescent="0.25">
      <c r="A26" s="3"/>
      <c r="B26" s="123"/>
      <c r="C26" s="121"/>
    </row>
    <row r="27" spans="1:4" x14ac:dyDescent="0.25">
      <c r="B27" s="123"/>
    </row>
    <row r="28" spans="1:4" x14ac:dyDescent="0.25">
      <c r="B28" s="123"/>
    </row>
    <row r="29" spans="1:4" x14ac:dyDescent="0.25">
      <c r="B29" s="123"/>
    </row>
    <row r="43" spans="2:2" ht="18.75" x14ac:dyDescent="0.3">
      <c r="B43" s="185"/>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Group Box 1">
              <controlPr defaultSize="0" autoFill="0" autoPict="0">
                <anchor moveWithCells="1">
                  <from>
                    <xdr:col>1</xdr:col>
                    <xdr:colOff>5838825</xdr:colOff>
                    <xdr:row>0</xdr:row>
                    <xdr:rowOff>85725</xdr:rowOff>
                  </from>
                  <to>
                    <xdr:col>1</xdr:col>
                    <xdr:colOff>7886700</xdr:colOff>
                    <xdr:row>0</xdr:row>
                    <xdr:rowOff>466725</xdr:rowOff>
                  </to>
                </anchor>
              </controlPr>
            </control>
          </mc:Choice>
        </mc:AlternateContent>
        <mc:AlternateContent xmlns:mc="http://schemas.openxmlformats.org/markup-compatibility/2006">
          <mc:Choice Requires="x14">
            <control shapeId="10242" r:id="rId4" name="Option Button 2">
              <controlPr defaultSize="0" autoFill="0" autoLine="0" autoPict="0">
                <anchor moveWithCells="1">
                  <from>
                    <xdr:col>1</xdr:col>
                    <xdr:colOff>6086475</xdr:colOff>
                    <xdr:row>0</xdr:row>
                    <xdr:rowOff>152400</xdr:rowOff>
                  </from>
                  <to>
                    <xdr:col>1</xdr:col>
                    <xdr:colOff>6686550</xdr:colOff>
                    <xdr:row>0</xdr:row>
                    <xdr:rowOff>447675</xdr:rowOff>
                  </to>
                </anchor>
              </controlPr>
            </control>
          </mc:Choice>
        </mc:AlternateContent>
        <mc:AlternateContent xmlns:mc="http://schemas.openxmlformats.org/markup-compatibility/2006">
          <mc:Choice Requires="x14">
            <control shapeId="10243" r:id="rId5" name="Option Button 3">
              <controlPr defaultSize="0" autoFill="0" autoLine="0" autoPict="0">
                <anchor moveWithCells="1">
                  <from>
                    <xdr:col>1</xdr:col>
                    <xdr:colOff>6972300</xdr:colOff>
                    <xdr:row>0</xdr:row>
                    <xdr:rowOff>152400</xdr:rowOff>
                  </from>
                  <to>
                    <xdr:col>1</xdr:col>
                    <xdr:colOff>7581900</xdr:colOff>
                    <xdr:row>0</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3</vt:i4>
      </vt:variant>
    </vt:vector>
  </HeadingPairs>
  <TitlesOfParts>
    <vt:vector size="9" baseType="lpstr">
      <vt:lpstr>Start - Guide</vt:lpstr>
      <vt:lpstr>Regnskabsstatistik</vt:lpstr>
      <vt:lpstr>REGN Information</vt:lpstr>
      <vt:lpstr>XBRL</vt:lpstr>
      <vt:lpstr>XBRL upload</vt:lpstr>
      <vt:lpstr>FAQ</vt:lpstr>
      <vt:lpstr>form_lang</vt:lpstr>
      <vt:lpstr>'XBRL upload'!Titel</vt:lpstr>
      <vt:lpstr>Regnskabsstatistik!Udskriftstitler</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LKS@dst.dk</dc:creator>
  <cp:lastModifiedBy>Morten Bo Jakobsen</cp:lastModifiedBy>
  <cp:lastPrinted>2018-05-24T08:13:06Z</cp:lastPrinted>
  <dcterms:created xsi:type="dcterms:W3CDTF">2015-11-06T08:50:14Z</dcterms:created>
  <dcterms:modified xsi:type="dcterms:W3CDTF">2025-09-08T13:08:33Z</dcterms:modified>
</cp:coreProperties>
</file>